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drawings/drawing3.xml" ContentType="application/vnd.openxmlformats-officedocument.drawing+xml"/>
  <Override PartName="/xl/embeddings/oleObject2.bin" ContentType="application/vnd.openxmlformats-officedocument.oleObject"/>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7726"/>
  <workbookPr codeName="ThisWorkbook" defaultThemeVersion="124226"/>
  <mc:AlternateContent xmlns:mc="http://schemas.openxmlformats.org/markup-compatibility/2006">
    <mc:Choice Requires="x15">
      <x15ac:absPath xmlns:x15ac="http://schemas.microsoft.com/office/spreadsheetml/2010/11/ac" url="https://stateoforegon.sharepoint.com/sites/WQPPD/Shared Documents/Permit Development/"/>
    </mc:Choice>
  </mc:AlternateContent>
  <xr:revisionPtr revIDLastSave="193" documentId="13_ncr:1_{0CA765DE-AD82-467E-AC9D-85DA19E1BCB0}" xr6:coauthVersionLast="47" xr6:coauthVersionMax="47" xr10:uidLastSave="{3FCAFA32-4918-4D83-B8E2-39CF77CFA2F3}"/>
  <bookViews>
    <workbookView xWindow="-120" yWindow="-120" windowWidth="29040" windowHeight="17640" tabRatio="847" xr2:uid="{00000000-000D-0000-FFFF-FFFF00000000}"/>
  </bookViews>
  <sheets>
    <sheet name="Title Page" sheetId="10" r:id="rId1"/>
    <sheet name="1. Ambient" sheetId="8" r:id="rId2"/>
    <sheet name="2. Effluent" sheetId="6" r:id="rId3"/>
    <sheet name="3A. RPA Summer" sheetId="13" r:id="rId4"/>
    <sheet name="3B. RPA Winter" sheetId="14" r:id="rId5"/>
    <sheet name="3C. RPA Year Round" sheetId="15" r:id="rId6"/>
    <sheet name="Version and Notes" sheetId="4" r:id="rId7"/>
    <sheet name="Salinity Conversion" sheetId="9" r:id="rId8"/>
    <sheet name="Performance Based Limits" sheetId="5" r:id="rId9"/>
    <sheet name="Existing Criteria" sheetId="16" r:id="rId10"/>
  </sheets>
  <externalReferences>
    <externalReference r:id="rId11"/>
    <externalReference r:id="rId12"/>
  </externalReferences>
  <definedNames>
    <definedName name="Industry_type" localSheetId="3">'[1]1. Monitoring Req''d'!#REF!</definedName>
    <definedName name="Industry_type" localSheetId="4">'[1]1. Monitoring Req''d'!#REF!</definedName>
    <definedName name="Industry_type" localSheetId="5">'[1]1. Monitoring Req''d'!#REF!</definedName>
    <definedName name="Industry_type">'[1]1. Monitoring Req''d'!#REF!</definedName>
    <definedName name="List">'[2]Raw Data'!$J$4:$J$233</definedName>
    <definedName name="List_Start">'[2]Raw Data'!$J$3</definedName>
    <definedName name="_xlnm.Print_Area" localSheetId="3">'3A. RPA Summer'!$A$1:$O$60</definedName>
    <definedName name="_xlnm.Print_Area" localSheetId="4">'3B. RPA Winter'!$A$1:$O$60</definedName>
    <definedName name="_xlnm.Print_Area" localSheetId="5">'3C. RPA Year Round'!$A$1:$O$60</definedName>
    <definedName name="_xlnm.Print_Area" localSheetId="8">'Performance Based Limits'!$B$1:$E$73</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W47" i="14" l="1"/>
  <c r="W47" i="15"/>
  <c r="W46" i="15"/>
  <c r="W45" i="15"/>
  <c r="W46" i="14"/>
  <c r="W45" i="14"/>
  <c r="W47" i="13"/>
  <c r="W46" i="13"/>
  <c r="W45" i="13"/>
  <c r="E53" i="15" l="1"/>
  <c r="E53" i="14"/>
  <c r="E53" i="13"/>
  <c r="J34" i="15"/>
  <c r="J33" i="15"/>
  <c r="J32" i="15"/>
  <c r="J34" i="14"/>
  <c r="J33" i="14"/>
  <c r="J32" i="14"/>
  <c r="J34" i="13"/>
  <c r="J33" i="13"/>
  <c r="J32" i="13"/>
  <c r="H47" i="13"/>
  <c r="H47" i="14"/>
  <c r="H46" i="14"/>
  <c r="H45" i="14"/>
  <c r="H46" i="13"/>
  <c r="AB32" i="8"/>
  <c r="AB25" i="8" a="1"/>
  <c r="AB25" i="8" s="1"/>
  <c r="AB18" i="8" a="1"/>
  <c r="AB18" i="8" s="1"/>
  <c r="Y32" i="8" l="1"/>
  <c r="Y25" i="8" a="1"/>
  <c r="Y25" i="8" s="1"/>
  <c r="Y18" i="8" a="1"/>
  <c r="Y18" i="8" s="1"/>
  <c r="AC7" i="6" l="1"/>
  <c r="AE7" i="6"/>
  <c r="AC9" i="6"/>
  <c r="AE9" i="6"/>
  <c r="AA35" i="8"/>
  <c r="Z35" i="8"/>
  <c r="AA28" i="8" a="1"/>
  <c r="AA28" i="8" s="1"/>
  <c r="Z28" i="8" a="1"/>
  <c r="Z28" i="8" s="1"/>
  <c r="AA21" i="8" a="1"/>
  <c r="AA21" i="8" s="1"/>
  <c r="Z21" i="8" a="1"/>
  <c r="Z21" i="8" s="1"/>
  <c r="U30" i="6" l="1"/>
  <c r="U21" i="6" a="1"/>
  <c r="U21" i="6" s="1"/>
  <c r="U12" i="6" a="1"/>
  <c r="U12" i="6" s="1"/>
  <c r="W27" i="6"/>
  <c r="W26" i="6"/>
  <c r="W9" i="6" a="1"/>
  <c r="W9" i="6" s="1"/>
  <c r="W18" i="6" a="1"/>
  <c r="W18" i="6" s="1"/>
  <c r="W17" i="6" a="1"/>
  <c r="W17" i="6" s="1"/>
  <c r="W8" i="6" a="1"/>
  <c r="W8" i="6" s="1"/>
  <c r="U25" i="6"/>
  <c r="U16" i="6" a="1"/>
  <c r="U16" i="6" s="1"/>
  <c r="U7" i="6" a="1"/>
  <c r="U7" i="6" s="1"/>
  <c r="X25" i="6"/>
  <c r="X16" i="6" a="1"/>
  <c r="X16" i="6" s="1"/>
  <c r="X7" i="6" a="1"/>
  <c r="X7" i="6" s="1"/>
  <c r="X28" i="6"/>
  <c r="X19" i="6" a="1"/>
  <c r="X19" i="6" s="1"/>
  <c r="X10" i="6" a="1"/>
  <c r="X10" i="6" s="1"/>
  <c r="W28" i="6"/>
  <c r="W19" i="6" a="1"/>
  <c r="W19" i="6" s="1"/>
  <c r="W10" i="6" a="1"/>
  <c r="W10" i="6" s="1"/>
  <c r="V28" i="6"/>
  <c r="V19" i="6" a="1"/>
  <c r="V19" i="6" s="1"/>
  <c r="V10" i="6" a="1"/>
  <c r="V10" i="6" s="1"/>
  <c r="T28" i="6"/>
  <c r="T19" i="6" a="1"/>
  <c r="T19" i="6" s="1"/>
  <c r="T10" i="6" a="1"/>
  <c r="T10" i="6" s="1"/>
  <c r="C68" i="15" l="1"/>
  <c r="B68" i="15"/>
  <c r="C73" i="15" l="1"/>
  <c r="D66" i="15" l="1"/>
  <c r="C66" i="15"/>
  <c r="B66" i="15"/>
  <c r="C79" i="15"/>
  <c r="B79" i="15"/>
  <c r="A81" i="15"/>
  <c r="A84" i="15"/>
  <c r="A84" i="14" l="1"/>
  <c r="A81" i="14"/>
  <c r="A84" i="13"/>
  <c r="A81" i="13"/>
  <c r="D65" i="15" l="1"/>
  <c r="C65" i="15"/>
  <c r="B65" i="15"/>
  <c r="D65" i="14"/>
  <c r="C65" i="14"/>
  <c r="B65" i="14"/>
  <c r="D65" i="13"/>
  <c r="C65" i="13"/>
  <c r="B65" i="13"/>
  <c r="D46" i="15" l="1"/>
  <c r="C46" i="15"/>
  <c r="F46" i="15" l="1"/>
  <c r="E14" i="8"/>
  <c r="E15" i="8"/>
  <c r="U12" i="8" l="1"/>
  <c r="U13" i="8"/>
  <c r="I33" i="6"/>
  <c r="I34" i="6"/>
  <c r="I35" i="6"/>
  <c r="I36" i="6"/>
  <c r="I37" i="6"/>
  <c r="I38" i="6"/>
  <c r="I39" i="6"/>
  <c r="I40" i="6"/>
  <c r="I41" i="6"/>
  <c r="I42" i="6"/>
  <c r="I43" i="6"/>
  <c r="I44" i="6"/>
  <c r="I45" i="6"/>
  <c r="I46" i="6"/>
  <c r="I47" i="6"/>
  <c r="I48" i="6"/>
  <c r="I49" i="6"/>
  <c r="I50" i="6"/>
  <c r="I51" i="6"/>
  <c r="I52" i="6"/>
  <c r="I53" i="6"/>
  <c r="I54" i="6"/>
  <c r="I55" i="6"/>
  <c r="I56" i="6"/>
  <c r="I57" i="6"/>
  <c r="I58" i="6"/>
  <c r="I59" i="6"/>
  <c r="I60" i="6"/>
  <c r="I61" i="6"/>
  <c r="I62" i="6"/>
  <c r="I63" i="6"/>
  <c r="I64" i="6"/>
  <c r="I65" i="6"/>
  <c r="I66" i="6"/>
  <c r="I67" i="6"/>
  <c r="I68" i="6"/>
  <c r="I69" i="6"/>
  <c r="I70" i="6"/>
  <c r="I71" i="6"/>
  <c r="I72" i="6"/>
  <c r="I73" i="6"/>
  <c r="I74" i="6"/>
  <c r="I75" i="6"/>
  <c r="I76" i="6"/>
  <c r="I77" i="6"/>
  <c r="I78" i="6"/>
  <c r="I79" i="6"/>
  <c r="I80" i="6"/>
  <c r="I81" i="6"/>
  <c r="I82" i="6"/>
  <c r="I83" i="6"/>
  <c r="I84" i="6"/>
  <c r="I85" i="6"/>
  <c r="I86" i="6"/>
  <c r="I87" i="6"/>
  <c r="I88" i="6"/>
  <c r="I89" i="6"/>
  <c r="I90" i="6"/>
  <c r="I91" i="6"/>
  <c r="I92" i="6"/>
  <c r="I93" i="6"/>
  <c r="I94" i="6"/>
  <c r="I95" i="6"/>
  <c r="I96" i="6"/>
  <c r="I97" i="6"/>
  <c r="I98" i="6"/>
  <c r="I99" i="6"/>
  <c r="I100" i="6"/>
  <c r="I101" i="6"/>
  <c r="I102" i="6"/>
  <c r="I103" i="6"/>
  <c r="I104" i="6"/>
  <c r="I105" i="6"/>
  <c r="I106" i="6"/>
  <c r="I107" i="6"/>
  <c r="I108" i="6"/>
  <c r="I109" i="6"/>
  <c r="I110" i="6"/>
  <c r="I111" i="6"/>
  <c r="I112" i="6"/>
  <c r="I113" i="6"/>
  <c r="I114" i="6"/>
  <c r="I115" i="6"/>
  <c r="I116" i="6"/>
  <c r="I117" i="6"/>
  <c r="I118" i="6"/>
  <c r="I119" i="6"/>
  <c r="I120" i="6"/>
  <c r="I121" i="6"/>
  <c r="I122" i="6"/>
  <c r="I123" i="6"/>
  <c r="I124" i="6"/>
  <c r="I125" i="6"/>
  <c r="I126" i="6"/>
  <c r="I127" i="6"/>
  <c r="I128" i="6"/>
  <c r="I129" i="6"/>
  <c r="I130" i="6"/>
  <c r="I131" i="6"/>
  <c r="I132" i="6"/>
  <c r="I133" i="6"/>
  <c r="I134" i="6"/>
  <c r="I135" i="6"/>
  <c r="I136" i="6"/>
  <c r="I137" i="6"/>
  <c r="I138" i="6"/>
  <c r="I139" i="6"/>
  <c r="I140" i="6"/>
  <c r="I141" i="6"/>
  <c r="I142" i="6"/>
  <c r="I143" i="6"/>
  <c r="I144" i="6"/>
  <c r="I145" i="6"/>
  <c r="I146" i="6"/>
  <c r="I147" i="6"/>
  <c r="I148" i="6"/>
  <c r="I149" i="6"/>
  <c r="I150" i="6"/>
  <c r="I151" i="6"/>
  <c r="I152" i="6"/>
  <c r="I153" i="6"/>
  <c r="I154" i="6"/>
  <c r="I155" i="6"/>
  <c r="I156" i="6"/>
  <c r="I157" i="6"/>
  <c r="I158" i="6"/>
  <c r="I159" i="6"/>
  <c r="I160" i="6"/>
  <c r="I161" i="6"/>
  <c r="I162" i="6"/>
  <c r="I163" i="6"/>
  <c r="I164" i="6"/>
  <c r="I165" i="6"/>
  <c r="I166" i="6"/>
  <c r="I167" i="6"/>
  <c r="I168" i="6"/>
  <c r="I169" i="6"/>
  <c r="I170" i="6"/>
  <c r="I171" i="6"/>
  <c r="I172" i="6"/>
  <c r="I173" i="6"/>
  <c r="I174" i="6"/>
  <c r="I175" i="6"/>
  <c r="I176" i="6"/>
  <c r="I177" i="6"/>
  <c r="I178" i="6"/>
  <c r="I179" i="6"/>
  <c r="I180" i="6"/>
  <c r="I181" i="6"/>
  <c r="I182" i="6"/>
  <c r="I183" i="6"/>
  <c r="I184" i="6"/>
  <c r="I185" i="6"/>
  <c r="I186" i="6"/>
  <c r="I187" i="6"/>
  <c r="I188" i="6"/>
  <c r="I189" i="6"/>
  <c r="I190" i="6"/>
  <c r="I191" i="6"/>
  <c r="I192" i="6"/>
  <c r="I193" i="6"/>
  <c r="I194" i="6"/>
  <c r="I195" i="6"/>
  <c r="I196" i="6"/>
  <c r="I197" i="6"/>
  <c r="I198" i="6"/>
  <c r="I199" i="6"/>
  <c r="I200" i="6"/>
  <c r="I201" i="6"/>
  <c r="I202" i="6"/>
  <c r="I203" i="6"/>
  <c r="I204" i="6"/>
  <c r="I205" i="6"/>
  <c r="I206" i="6"/>
  <c r="I207" i="6"/>
  <c r="I208" i="6"/>
  <c r="I209" i="6"/>
  <c r="I210" i="6"/>
  <c r="I211" i="6"/>
  <c r="I212" i="6"/>
  <c r="I213" i="6"/>
  <c r="I214" i="6"/>
  <c r="I215" i="6"/>
  <c r="I216" i="6"/>
  <c r="I217" i="6"/>
  <c r="I218" i="6"/>
  <c r="I219" i="6"/>
  <c r="I220" i="6"/>
  <c r="I221" i="6"/>
  <c r="I222" i="6"/>
  <c r="I223" i="6"/>
  <c r="I224" i="6"/>
  <c r="I225" i="6"/>
  <c r="I226" i="6"/>
  <c r="I227" i="6"/>
  <c r="I228" i="6"/>
  <c r="I229" i="6"/>
  <c r="I230" i="6"/>
  <c r="I231" i="6"/>
  <c r="I232" i="6"/>
  <c r="I233" i="6"/>
  <c r="I234" i="6"/>
  <c r="I235" i="6"/>
  <c r="I236" i="6"/>
  <c r="I237" i="6"/>
  <c r="I238" i="6"/>
  <c r="I239" i="6"/>
  <c r="I240" i="6"/>
  <c r="I241" i="6"/>
  <c r="I242" i="6"/>
  <c r="I243" i="6"/>
  <c r="I244" i="6"/>
  <c r="I245" i="6"/>
  <c r="I246" i="6"/>
  <c r="I247" i="6"/>
  <c r="I248" i="6"/>
  <c r="I249" i="6"/>
  <c r="I250" i="6"/>
  <c r="I251" i="6"/>
  <c r="I252" i="6"/>
  <c r="I253" i="6"/>
  <c r="I254" i="6"/>
  <c r="I255" i="6"/>
  <c r="I256" i="6"/>
  <c r="I257" i="6"/>
  <c r="I258" i="6"/>
  <c r="I259" i="6"/>
  <c r="I260" i="6"/>
  <c r="I261" i="6"/>
  <c r="I262" i="6"/>
  <c r="I263" i="6"/>
  <c r="I264" i="6"/>
  <c r="I265" i="6"/>
  <c r="I266" i="6"/>
  <c r="I267" i="6"/>
  <c r="I268" i="6"/>
  <c r="I269" i="6"/>
  <c r="I270" i="6"/>
  <c r="I271" i="6"/>
  <c r="I272" i="6"/>
  <c r="I273" i="6"/>
  <c r="I274" i="6"/>
  <c r="I275" i="6"/>
  <c r="I276" i="6"/>
  <c r="I277" i="6"/>
  <c r="I278" i="6"/>
  <c r="I279" i="6"/>
  <c r="I280" i="6"/>
  <c r="I281" i="6"/>
  <c r="I282" i="6"/>
  <c r="I283" i="6"/>
  <c r="I284" i="6"/>
  <c r="I285" i="6"/>
  <c r="I286" i="6"/>
  <c r="I287" i="6"/>
  <c r="I288" i="6"/>
  <c r="I289" i="6"/>
  <c r="I290" i="6"/>
  <c r="I291" i="6"/>
  <c r="I292" i="6"/>
  <c r="I293" i="6"/>
  <c r="I294" i="6"/>
  <c r="I295" i="6"/>
  <c r="I296" i="6"/>
  <c r="I297" i="6"/>
  <c r="I298" i="6"/>
  <c r="I299" i="6"/>
  <c r="I300" i="6"/>
  <c r="I301" i="6"/>
  <c r="I302" i="6"/>
  <c r="I303" i="6"/>
  <c r="I304" i="6"/>
  <c r="I305" i="6"/>
  <c r="I306" i="6"/>
  <c r="I307" i="6"/>
  <c r="I308" i="6"/>
  <c r="I309" i="6"/>
  <c r="I310" i="6"/>
  <c r="I311" i="6"/>
  <c r="I312" i="6"/>
  <c r="I313" i="6"/>
  <c r="I314" i="6"/>
  <c r="I315" i="6"/>
  <c r="I316" i="6"/>
  <c r="I317" i="6"/>
  <c r="I318" i="6"/>
  <c r="I319" i="6"/>
  <c r="I320" i="6"/>
  <c r="I321" i="6"/>
  <c r="I322" i="6"/>
  <c r="I323" i="6"/>
  <c r="I324" i="6"/>
  <c r="I325" i="6"/>
  <c r="I326" i="6"/>
  <c r="I327" i="6"/>
  <c r="I328" i="6"/>
  <c r="I329" i="6"/>
  <c r="I330" i="6"/>
  <c r="I331" i="6"/>
  <c r="I332" i="6"/>
  <c r="I333" i="6"/>
  <c r="I334" i="6"/>
  <c r="I335" i="6"/>
  <c r="I336" i="6"/>
  <c r="I337" i="6"/>
  <c r="I338" i="6"/>
  <c r="I339" i="6"/>
  <c r="I340" i="6"/>
  <c r="I341" i="6"/>
  <c r="I342" i="6"/>
  <c r="I343" i="6"/>
  <c r="I344" i="6"/>
  <c r="I345" i="6"/>
  <c r="I346" i="6"/>
  <c r="I347" i="6"/>
  <c r="I348" i="6"/>
  <c r="I349" i="6"/>
  <c r="I350" i="6"/>
  <c r="I351" i="6"/>
  <c r="I352" i="6"/>
  <c r="I353" i="6"/>
  <c r="I354" i="6"/>
  <c r="I355" i="6"/>
  <c r="I356" i="6"/>
  <c r="I357" i="6"/>
  <c r="I358" i="6"/>
  <c r="I359" i="6"/>
  <c r="I360" i="6"/>
  <c r="I361" i="6"/>
  <c r="I362" i="6"/>
  <c r="I363" i="6"/>
  <c r="I364" i="6"/>
  <c r="I365" i="6"/>
  <c r="I366" i="6"/>
  <c r="I367" i="6"/>
  <c r="I368" i="6"/>
  <c r="I369" i="6"/>
  <c r="I370" i="6"/>
  <c r="I371" i="6"/>
  <c r="I372" i="6"/>
  <c r="I373" i="6"/>
  <c r="I374" i="6"/>
  <c r="I375" i="6"/>
  <c r="I376" i="6"/>
  <c r="I377" i="6"/>
  <c r="I378" i="6"/>
  <c r="I379" i="6"/>
  <c r="I380" i="6"/>
  <c r="I381" i="6"/>
  <c r="I382" i="6"/>
  <c r="I383" i="6"/>
  <c r="I384" i="6"/>
  <c r="I385" i="6"/>
  <c r="I386" i="6"/>
  <c r="I387" i="6"/>
  <c r="I388" i="6"/>
  <c r="I389" i="6"/>
  <c r="I390" i="6"/>
  <c r="I391" i="6"/>
  <c r="I392" i="6"/>
  <c r="I393" i="6"/>
  <c r="I394" i="6"/>
  <c r="I395" i="6"/>
  <c r="I396" i="6"/>
  <c r="I397" i="6"/>
  <c r="I398" i="6"/>
  <c r="I399" i="6"/>
  <c r="I400" i="6"/>
  <c r="I401" i="6"/>
  <c r="I402" i="6"/>
  <c r="I403" i="6"/>
  <c r="I404" i="6"/>
  <c r="I405" i="6"/>
  <c r="I406" i="6"/>
  <c r="I407" i="6"/>
  <c r="I408" i="6"/>
  <c r="I409" i="6"/>
  <c r="I410" i="6"/>
  <c r="I411" i="6"/>
  <c r="I412" i="6"/>
  <c r="I413" i="6"/>
  <c r="I414" i="6"/>
  <c r="I415" i="6"/>
  <c r="I416" i="6"/>
  <c r="I417" i="6"/>
  <c r="I418" i="6"/>
  <c r="I419" i="6"/>
  <c r="I420" i="6"/>
  <c r="I421" i="6"/>
  <c r="I422" i="6"/>
  <c r="I423" i="6"/>
  <c r="I424" i="6"/>
  <c r="I425" i="6"/>
  <c r="I426" i="6"/>
  <c r="I427" i="6"/>
  <c r="I428" i="6"/>
  <c r="I429" i="6"/>
  <c r="I430" i="6"/>
  <c r="I431" i="6"/>
  <c r="I432" i="6"/>
  <c r="I433" i="6"/>
  <c r="I434" i="6"/>
  <c r="I435" i="6"/>
  <c r="I436" i="6"/>
  <c r="I437" i="6"/>
  <c r="I438" i="6"/>
  <c r="I439" i="6"/>
  <c r="I440" i="6"/>
  <c r="I441" i="6"/>
  <c r="I442" i="6"/>
  <c r="I443" i="6"/>
  <c r="I444" i="6"/>
  <c r="I445" i="6"/>
  <c r="I446" i="6"/>
  <c r="I447" i="6"/>
  <c r="I448" i="6"/>
  <c r="I449" i="6"/>
  <c r="I450" i="6"/>
  <c r="I451" i="6"/>
  <c r="I452" i="6"/>
  <c r="I453" i="6"/>
  <c r="I454" i="6"/>
  <c r="I455" i="6"/>
  <c r="I456" i="6"/>
  <c r="I457" i="6"/>
  <c r="I458" i="6"/>
  <c r="I459" i="6"/>
  <c r="I460" i="6"/>
  <c r="I461" i="6"/>
  <c r="I462" i="6"/>
  <c r="I463" i="6"/>
  <c r="I464" i="6"/>
  <c r="I465" i="6"/>
  <c r="I466" i="6"/>
  <c r="I467" i="6"/>
  <c r="I468" i="6"/>
  <c r="I469" i="6"/>
  <c r="I470" i="6"/>
  <c r="I471" i="6"/>
  <c r="I472" i="6"/>
  <c r="I473" i="6"/>
  <c r="I474" i="6"/>
  <c r="I475" i="6"/>
  <c r="I476" i="6"/>
  <c r="I477" i="6"/>
  <c r="I478" i="6"/>
  <c r="I479" i="6"/>
  <c r="I480" i="6"/>
  <c r="I481" i="6"/>
  <c r="I482" i="6"/>
  <c r="I483" i="6"/>
  <c r="I484" i="6"/>
  <c r="I485" i="6"/>
  <c r="I486" i="6"/>
  <c r="I487" i="6"/>
  <c r="I488" i="6"/>
  <c r="I489" i="6"/>
  <c r="I490" i="6"/>
  <c r="I491" i="6"/>
  <c r="I492" i="6"/>
  <c r="I493" i="6"/>
  <c r="I494" i="6"/>
  <c r="I495" i="6"/>
  <c r="I496" i="6"/>
  <c r="I497" i="6"/>
  <c r="I498" i="6"/>
  <c r="I499" i="6"/>
  <c r="I500" i="6"/>
  <c r="I501" i="6"/>
  <c r="I502" i="6"/>
  <c r="I503" i="6"/>
  <c r="I504" i="6"/>
  <c r="I505" i="6"/>
  <c r="I506" i="6"/>
  <c r="I507" i="6"/>
  <c r="I508" i="6"/>
  <c r="I509" i="6"/>
  <c r="I510" i="6"/>
  <c r="I511" i="6"/>
  <c r="I512" i="6"/>
  <c r="I513" i="6"/>
  <c r="I514" i="6"/>
  <c r="I515" i="6"/>
  <c r="I516" i="6"/>
  <c r="I517" i="6"/>
  <c r="I518" i="6"/>
  <c r="I519" i="6"/>
  <c r="I520" i="6"/>
  <c r="I521" i="6"/>
  <c r="I522" i="6"/>
  <c r="I523" i="6"/>
  <c r="I524" i="6"/>
  <c r="I525" i="6"/>
  <c r="I526" i="6"/>
  <c r="I527" i="6"/>
  <c r="I528" i="6"/>
  <c r="I529" i="6"/>
  <c r="I530" i="6"/>
  <c r="I531" i="6"/>
  <c r="I532" i="6"/>
  <c r="I533" i="6"/>
  <c r="I534" i="6"/>
  <c r="I535" i="6"/>
  <c r="I536" i="6"/>
  <c r="I537" i="6"/>
  <c r="I538" i="6"/>
  <c r="I539" i="6"/>
  <c r="I540" i="6"/>
  <c r="I541" i="6"/>
  <c r="I542" i="6"/>
  <c r="I543" i="6"/>
  <c r="I544" i="6"/>
  <c r="I545" i="6"/>
  <c r="I546" i="6"/>
  <c r="I547" i="6"/>
  <c r="I548" i="6"/>
  <c r="I549" i="6"/>
  <c r="I550" i="6"/>
  <c r="I551" i="6"/>
  <c r="I552" i="6"/>
  <c r="I553" i="6"/>
  <c r="I554" i="6"/>
  <c r="I555" i="6"/>
  <c r="I556" i="6"/>
  <c r="I557" i="6"/>
  <c r="I558" i="6"/>
  <c r="I559" i="6"/>
  <c r="I560" i="6"/>
  <c r="I561" i="6"/>
  <c r="I562" i="6"/>
  <c r="I563" i="6"/>
  <c r="I564" i="6"/>
  <c r="I565" i="6"/>
  <c r="I566" i="6"/>
  <c r="I567" i="6"/>
  <c r="I568" i="6"/>
  <c r="I569" i="6"/>
  <c r="I570" i="6"/>
  <c r="I571" i="6"/>
  <c r="I572" i="6"/>
  <c r="I573" i="6"/>
  <c r="I574" i="6"/>
  <c r="I575" i="6"/>
  <c r="I576" i="6"/>
  <c r="I577" i="6"/>
  <c r="I578" i="6"/>
  <c r="I579" i="6"/>
  <c r="I580" i="6"/>
  <c r="I581" i="6"/>
  <c r="I582" i="6"/>
  <c r="I583" i="6"/>
  <c r="I584" i="6"/>
  <c r="I585" i="6"/>
  <c r="I586" i="6"/>
  <c r="I587" i="6"/>
  <c r="I588" i="6"/>
  <c r="I589" i="6"/>
  <c r="I590" i="6"/>
  <c r="I591" i="6"/>
  <c r="I592" i="6"/>
  <c r="I593" i="6"/>
  <c r="I594" i="6"/>
  <c r="I595" i="6"/>
  <c r="I596" i="6"/>
  <c r="I597" i="6"/>
  <c r="I598" i="6"/>
  <c r="I599" i="6"/>
  <c r="I600" i="6"/>
  <c r="I601" i="6"/>
  <c r="I602" i="6"/>
  <c r="I603" i="6"/>
  <c r="I604" i="6"/>
  <c r="I605" i="6"/>
  <c r="I606" i="6"/>
  <c r="I607" i="6"/>
  <c r="I608" i="6"/>
  <c r="I609" i="6"/>
  <c r="I610" i="6"/>
  <c r="I611" i="6"/>
  <c r="I612" i="6"/>
  <c r="I613" i="6"/>
  <c r="I614" i="6"/>
  <c r="I615" i="6"/>
  <c r="I616" i="6"/>
  <c r="I617" i="6"/>
  <c r="I618" i="6"/>
  <c r="I619" i="6"/>
  <c r="I620" i="6"/>
  <c r="I621" i="6"/>
  <c r="I622" i="6"/>
  <c r="I623" i="6"/>
  <c r="I624" i="6"/>
  <c r="I625" i="6"/>
  <c r="I626" i="6"/>
  <c r="I627" i="6"/>
  <c r="I628" i="6"/>
  <c r="I629" i="6"/>
  <c r="I630" i="6"/>
  <c r="I631" i="6"/>
  <c r="I632" i="6"/>
  <c r="I633" i="6"/>
  <c r="I634" i="6"/>
  <c r="I635" i="6"/>
  <c r="I636" i="6"/>
  <c r="I637" i="6"/>
  <c r="I638" i="6"/>
  <c r="I639" i="6"/>
  <c r="I640" i="6"/>
  <c r="I641" i="6"/>
  <c r="I642" i="6"/>
  <c r="I643" i="6"/>
  <c r="I644" i="6"/>
  <c r="I645" i="6"/>
  <c r="I646" i="6"/>
  <c r="I647" i="6"/>
  <c r="I648" i="6"/>
  <c r="I649" i="6"/>
  <c r="I650" i="6"/>
  <c r="I651" i="6"/>
  <c r="I652" i="6"/>
  <c r="I653" i="6"/>
  <c r="I654" i="6"/>
  <c r="I655" i="6"/>
  <c r="I656" i="6"/>
  <c r="I657" i="6"/>
  <c r="I658" i="6"/>
  <c r="I659" i="6"/>
  <c r="I660" i="6"/>
  <c r="I661" i="6"/>
  <c r="I662" i="6"/>
  <c r="I663" i="6"/>
  <c r="I664" i="6"/>
  <c r="I665" i="6"/>
  <c r="I666" i="6"/>
  <c r="I667" i="6"/>
  <c r="I668" i="6"/>
  <c r="I669" i="6"/>
  <c r="I670" i="6"/>
  <c r="I671" i="6"/>
  <c r="I672" i="6"/>
  <c r="I673" i="6"/>
  <c r="I674" i="6"/>
  <c r="I675" i="6"/>
  <c r="I676" i="6"/>
  <c r="I677" i="6"/>
  <c r="I678" i="6"/>
  <c r="I679" i="6"/>
  <c r="I680" i="6"/>
  <c r="I681" i="6"/>
  <c r="I682" i="6"/>
  <c r="I683" i="6"/>
  <c r="I684" i="6"/>
  <c r="I685" i="6"/>
  <c r="I686" i="6"/>
  <c r="I687" i="6"/>
  <c r="I688" i="6"/>
  <c r="I689" i="6"/>
  <c r="I690" i="6"/>
  <c r="I691" i="6"/>
  <c r="I692" i="6"/>
  <c r="I693" i="6"/>
  <c r="I694" i="6"/>
  <c r="I695" i="6"/>
  <c r="I696" i="6"/>
  <c r="I697" i="6"/>
  <c r="I698" i="6"/>
  <c r="I699" i="6"/>
  <c r="I700" i="6"/>
  <c r="I701" i="6"/>
  <c r="I702" i="6"/>
  <c r="I703" i="6"/>
  <c r="I704" i="6"/>
  <c r="I705" i="6"/>
  <c r="I706" i="6"/>
  <c r="I707" i="6"/>
  <c r="I708" i="6"/>
  <c r="I709" i="6"/>
  <c r="I710" i="6"/>
  <c r="I711" i="6"/>
  <c r="I712" i="6"/>
  <c r="I713" i="6"/>
  <c r="I714" i="6"/>
  <c r="I715" i="6"/>
  <c r="I716" i="6"/>
  <c r="I717" i="6"/>
  <c r="I718" i="6"/>
  <c r="I719" i="6"/>
  <c r="I720" i="6"/>
  <c r="I721" i="6"/>
  <c r="I722" i="6"/>
  <c r="I723" i="6"/>
  <c r="I724" i="6"/>
  <c r="I725" i="6"/>
  <c r="I726" i="6"/>
  <c r="I727" i="6"/>
  <c r="I728" i="6"/>
  <c r="I729" i="6"/>
  <c r="I730" i="6"/>
  <c r="I731" i="6"/>
  <c r="I732" i="6"/>
  <c r="I733" i="6"/>
  <c r="I734" i="6"/>
  <c r="I735" i="6"/>
  <c r="I736" i="6"/>
  <c r="I737" i="6"/>
  <c r="I738" i="6"/>
  <c r="I739" i="6"/>
  <c r="I740" i="6"/>
  <c r="I741" i="6"/>
  <c r="I742" i="6"/>
  <c r="I743" i="6"/>
  <c r="I744" i="6"/>
  <c r="I745" i="6"/>
  <c r="I746" i="6"/>
  <c r="I747" i="6"/>
  <c r="I748" i="6"/>
  <c r="I749" i="6"/>
  <c r="I750" i="6"/>
  <c r="I751" i="6"/>
  <c r="I752" i="6"/>
  <c r="I753" i="6"/>
  <c r="I754" i="6"/>
  <c r="I755" i="6"/>
  <c r="I756" i="6"/>
  <c r="I757" i="6"/>
  <c r="I758" i="6"/>
  <c r="I759" i="6"/>
  <c r="I760" i="6"/>
  <c r="I761" i="6"/>
  <c r="I762" i="6"/>
  <c r="I763" i="6"/>
  <c r="I764" i="6"/>
  <c r="I765" i="6"/>
  <c r="I766" i="6"/>
  <c r="I767" i="6"/>
  <c r="I768" i="6"/>
  <c r="I769" i="6"/>
  <c r="I770" i="6"/>
  <c r="I771" i="6"/>
  <c r="I772" i="6"/>
  <c r="I773" i="6"/>
  <c r="I774" i="6"/>
  <c r="I775" i="6"/>
  <c r="I776" i="6"/>
  <c r="I777" i="6"/>
  <c r="I778" i="6"/>
  <c r="I779" i="6"/>
  <c r="I780" i="6"/>
  <c r="I781" i="6"/>
  <c r="I782" i="6"/>
  <c r="I783" i="6"/>
  <c r="I784" i="6"/>
  <c r="I785" i="6"/>
  <c r="I786" i="6"/>
  <c r="I787" i="6"/>
  <c r="I788" i="6"/>
  <c r="I789" i="6"/>
  <c r="I790" i="6"/>
  <c r="I791" i="6"/>
  <c r="I792" i="6"/>
  <c r="I793" i="6"/>
  <c r="I794" i="6"/>
  <c r="I795" i="6"/>
  <c r="I796" i="6"/>
  <c r="I797" i="6"/>
  <c r="I798" i="6"/>
  <c r="I799" i="6"/>
  <c r="I800" i="6"/>
  <c r="I801" i="6"/>
  <c r="I802" i="6"/>
  <c r="I803" i="6"/>
  <c r="I804" i="6"/>
  <c r="I805" i="6"/>
  <c r="I806" i="6"/>
  <c r="I807" i="6"/>
  <c r="I808" i="6"/>
  <c r="I809" i="6"/>
  <c r="I810" i="6"/>
  <c r="I811" i="6"/>
  <c r="I812" i="6"/>
  <c r="I813" i="6"/>
  <c r="I814" i="6"/>
  <c r="I815" i="6"/>
  <c r="I816" i="6"/>
  <c r="I817" i="6"/>
  <c r="I818" i="6"/>
  <c r="I819" i="6"/>
  <c r="I820" i="6"/>
  <c r="I821" i="6"/>
  <c r="I822" i="6"/>
  <c r="I823" i="6"/>
  <c r="I824" i="6"/>
  <c r="I825" i="6"/>
  <c r="I826" i="6"/>
  <c r="I827" i="6"/>
  <c r="I828" i="6"/>
  <c r="I829" i="6"/>
  <c r="I830" i="6"/>
  <c r="I831" i="6"/>
  <c r="I832" i="6"/>
  <c r="I833" i="6"/>
  <c r="I834" i="6"/>
  <c r="I835" i="6"/>
  <c r="I836" i="6"/>
  <c r="I837" i="6"/>
  <c r="I838" i="6"/>
  <c r="I839" i="6"/>
  <c r="I840" i="6"/>
  <c r="I841" i="6"/>
  <c r="I842" i="6"/>
  <c r="I843" i="6"/>
  <c r="I844" i="6"/>
  <c r="I845" i="6"/>
  <c r="I846" i="6"/>
  <c r="I847" i="6"/>
  <c r="I848" i="6"/>
  <c r="I849" i="6"/>
  <c r="I850" i="6"/>
  <c r="I851" i="6"/>
  <c r="I852" i="6"/>
  <c r="I853" i="6"/>
  <c r="I854" i="6"/>
  <c r="I855" i="6"/>
  <c r="I856" i="6"/>
  <c r="I857" i="6"/>
  <c r="I858" i="6"/>
  <c r="I859" i="6"/>
  <c r="I860" i="6"/>
  <c r="I861" i="6"/>
  <c r="I862" i="6"/>
  <c r="I863" i="6"/>
  <c r="I864" i="6"/>
  <c r="I865" i="6"/>
  <c r="I866" i="6"/>
  <c r="I867" i="6"/>
  <c r="I868" i="6"/>
  <c r="I869" i="6"/>
  <c r="I870" i="6"/>
  <c r="I871" i="6"/>
  <c r="I872" i="6"/>
  <c r="I873" i="6"/>
  <c r="I874" i="6"/>
  <c r="I875" i="6"/>
  <c r="I876" i="6"/>
  <c r="I877" i="6"/>
  <c r="I878" i="6"/>
  <c r="I879" i="6"/>
  <c r="I880" i="6"/>
  <c r="I881" i="6"/>
  <c r="I882" i="6"/>
  <c r="I883" i="6"/>
  <c r="I884" i="6"/>
  <c r="I885" i="6"/>
  <c r="I886" i="6"/>
  <c r="I887" i="6"/>
  <c r="I888" i="6"/>
  <c r="I889" i="6"/>
  <c r="I890" i="6"/>
  <c r="I891" i="6"/>
  <c r="I892" i="6"/>
  <c r="I893" i="6"/>
  <c r="I894" i="6"/>
  <c r="I895" i="6"/>
  <c r="I896" i="6"/>
  <c r="I897" i="6"/>
  <c r="I898" i="6"/>
  <c r="I899" i="6"/>
  <c r="I900" i="6"/>
  <c r="I901" i="6"/>
  <c r="I902" i="6"/>
  <c r="I903" i="6"/>
  <c r="I904" i="6"/>
  <c r="I905" i="6"/>
  <c r="I906" i="6"/>
  <c r="I907" i="6"/>
  <c r="I908" i="6"/>
  <c r="I909" i="6"/>
  <c r="I910" i="6"/>
  <c r="I911" i="6"/>
  <c r="I912" i="6"/>
  <c r="I913" i="6"/>
  <c r="I914" i="6"/>
  <c r="I915" i="6"/>
  <c r="I916" i="6"/>
  <c r="I917" i="6"/>
  <c r="I918" i="6"/>
  <c r="I919" i="6"/>
  <c r="I920" i="6"/>
  <c r="I921" i="6"/>
  <c r="I922" i="6"/>
  <c r="I923" i="6"/>
  <c r="I924" i="6"/>
  <c r="I925" i="6"/>
  <c r="I926" i="6"/>
  <c r="I927" i="6"/>
  <c r="I928" i="6"/>
  <c r="I929" i="6"/>
  <c r="I930" i="6"/>
  <c r="I931" i="6"/>
  <c r="I932" i="6"/>
  <c r="I933" i="6"/>
  <c r="I934" i="6"/>
  <c r="I935" i="6"/>
  <c r="I936" i="6"/>
  <c r="I937" i="6"/>
  <c r="I938" i="6"/>
  <c r="I939" i="6"/>
  <c r="I940" i="6"/>
  <c r="I941" i="6"/>
  <c r="I942" i="6"/>
  <c r="I943" i="6"/>
  <c r="I944" i="6"/>
  <c r="I945" i="6"/>
  <c r="I946" i="6"/>
  <c r="I947" i="6"/>
  <c r="I948" i="6"/>
  <c r="I949" i="6"/>
  <c r="I950" i="6"/>
  <c r="I951" i="6"/>
  <c r="I952" i="6"/>
  <c r="I953" i="6"/>
  <c r="I954" i="6"/>
  <c r="I955" i="6"/>
  <c r="I956" i="6"/>
  <c r="I957" i="6"/>
  <c r="I958" i="6"/>
  <c r="I959" i="6"/>
  <c r="I960" i="6"/>
  <c r="I961" i="6"/>
  <c r="I962" i="6"/>
  <c r="I963" i="6"/>
  <c r="I964" i="6"/>
  <c r="I965" i="6"/>
  <c r="I966" i="6"/>
  <c r="I967" i="6"/>
  <c r="I968" i="6"/>
  <c r="I969" i="6"/>
  <c r="I970" i="6"/>
  <c r="I971" i="6"/>
  <c r="I972" i="6"/>
  <c r="I973" i="6"/>
  <c r="I974" i="6"/>
  <c r="I975" i="6"/>
  <c r="I976" i="6"/>
  <c r="I977" i="6"/>
  <c r="I978" i="6"/>
  <c r="I979" i="6"/>
  <c r="I980" i="6"/>
  <c r="I981" i="6"/>
  <c r="I982" i="6"/>
  <c r="I983" i="6"/>
  <c r="I984" i="6"/>
  <c r="I985" i="6"/>
  <c r="I986" i="6"/>
  <c r="I987" i="6"/>
  <c r="I988" i="6"/>
  <c r="I989" i="6"/>
  <c r="I990" i="6"/>
  <c r="I991" i="6"/>
  <c r="I992" i="6"/>
  <c r="I993" i="6"/>
  <c r="I994" i="6"/>
  <c r="I995" i="6"/>
  <c r="I996" i="6"/>
  <c r="I997" i="6"/>
  <c r="I998" i="6"/>
  <c r="I999" i="6"/>
  <c r="I1000" i="6"/>
  <c r="I1001" i="6"/>
  <c r="I1002" i="6"/>
  <c r="I1003" i="6"/>
  <c r="I1004" i="6"/>
  <c r="I1005" i="6"/>
  <c r="I1006" i="6"/>
  <c r="I1007" i="6"/>
  <c r="I1008" i="6"/>
  <c r="I1009" i="6"/>
  <c r="I1010" i="6"/>
  <c r="I1011" i="6"/>
  <c r="I1012" i="6"/>
  <c r="I1013" i="6"/>
  <c r="I1014" i="6"/>
  <c r="I1015" i="6"/>
  <c r="I1016" i="6"/>
  <c r="I1017" i="6"/>
  <c r="I1018" i="6"/>
  <c r="I1019" i="6"/>
  <c r="I1020" i="6"/>
  <c r="I1021" i="6"/>
  <c r="I1022" i="6"/>
  <c r="I1023" i="6"/>
  <c r="I1024" i="6"/>
  <c r="I1025" i="6"/>
  <c r="I1026" i="6"/>
  <c r="E1026" i="6"/>
  <c r="D1026" i="6"/>
  <c r="E1025" i="6"/>
  <c r="D1025" i="6"/>
  <c r="E1024" i="6"/>
  <c r="D1024" i="6"/>
  <c r="E1023" i="6"/>
  <c r="D1023" i="6"/>
  <c r="E1022" i="6"/>
  <c r="D1022" i="6"/>
  <c r="E1021" i="6"/>
  <c r="D1021" i="6"/>
  <c r="E1020" i="6"/>
  <c r="D1020" i="6"/>
  <c r="E1019" i="6"/>
  <c r="D1019" i="6"/>
  <c r="E1018" i="6"/>
  <c r="D1018" i="6"/>
  <c r="E1017" i="6"/>
  <c r="D1017" i="6"/>
  <c r="E1016" i="6"/>
  <c r="D1016" i="6"/>
  <c r="E1015" i="6"/>
  <c r="D1015" i="6"/>
  <c r="E1014" i="6"/>
  <c r="D1014" i="6"/>
  <c r="E1013" i="6"/>
  <c r="D1013" i="6"/>
  <c r="E1012" i="6"/>
  <c r="D1012" i="6"/>
  <c r="E1011" i="6"/>
  <c r="D1011" i="6"/>
  <c r="E1010" i="6"/>
  <c r="D1010" i="6"/>
  <c r="E1009" i="6"/>
  <c r="D1009" i="6"/>
  <c r="E1008" i="6"/>
  <c r="D1008" i="6"/>
  <c r="E1007" i="6"/>
  <c r="D1007" i="6"/>
  <c r="E1006" i="6"/>
  <c r="D1006" i="6"/>
  <c r="E1005" i="6"/>
  <c r="D1005" i="6"/>
  <c r="E1004" i="6"/>
  <c r="D1004" i="6"/>
  <c r="E1003" i="6"/>
  <c r="D1003" i="6"/>
  <c r="E1002" i="6"/>
  <c r="D1002" i="6"/>
  <c r="E1001" i="6"/>
  <c r="D1001" i="6"/>
  <c r="E1000" i="6"/>
  <c r="D1000" i="6"/>
  <c r="E999" i="6"/>
  <c r="D999" i="6"/>
  <c r="E998" i="6"/>
  <c r="D998" i="6"/>
  <c r="E997" i="6"/>
  <c r="D997" i="6"/>
  <c r="E996" i="6"/>
  <c r="D996" i="6"/>
  <c r="E995" i="6"/>
  <c r="D995" i="6"/>
  <c r="E994" i="6"/>
  <c r="D994" i="6"/>
  <c r="E993" i="6"/>
  <c r="D993" i="6"/>
  <c r="E992" i="6"/>
  <c r="D992" i="6"/>
  <c r="E991" i="6"/>
  <c r="D991" i="6"/>
  <c r="E990" i="6"/>
  <c r="D990" i="6"/>
  <c r="E989" i="6"/>
  <c r="D989" i="6"/>
  <c r="E988" i="6"/>
  <c r="D988" i="6"/>
  <c r="E987" i="6"/>
  <c r="D987" i="6"/>
  <c r="E986" i="6"/>
  <c r="D986" i="6"/>
  <c r="E985" i="6"/>
  <c r="D985" i="6"/>
  <c r="E984" i="6"/>
  <c r="D984" i="6"/>
  <c r="E983" i="6"/>
  <c r="D983" i="6"/>
  <c r="E982" i="6"/>
  <c r="D982" i="6"/>
  <c r="E981" i="6"/>
  <c r="D981" i="6"/>
  <c r="E980" i="6"/>
  <c r="D980" i="6"/>
  <c r="E979" i="6"/>
  <c r="D979" i="6"/>
  <c r="E978" i="6"/>
  <c r="D978" i="6"/>
  <c r="E977" i="6"/>
  <c r="D977" i="6"/>
  <c r="E976" i="6"/>
  <c r="D976" i="6"/>
  <c r="E975" i="6"/>
  <c r="D975" i="6"/>
  <c r="E974" i="6"/>
  <c r="D974" i="6"/>
  <c r="E973" i="6"/>
  <c r="D973" i="6"/>
  <c r="E972" i="6"/>
  <c r="D972" i="6"/>
  <c r="E971" i="6"/>
  <c r="D971" i="6"/>
  <c r="E970" i="6"/>
  <c r="D970" i="6"/>
  <c r="E969" i="6"/>
  <c r="D969" i="6"/>
  <c r="E968" i="6"/>
  <c r="D968" i="6"/>
  <c r="E967" i="6"/>
  <c r="D967" i="6"/>
  <c r="E966" i="6"/>
  <c r="D966" i="6"/>
  <c r="E965" i="6"/>
  <c r="D965" i="6"/>
  <c r="E964" i="6"/>
  <c r="D964" i="6"/>
  <c r="E963" i="6"/>
  <c r="D963" i="6"/>
  <c r="E962" i="6"/>
  <c r="D962" i="6"/>
  <c r="E961" i="6"/>
  <c r="D961" i="6"/>
  <c r="E960" i="6"/>
  <c r="D960" i="6"/>
  <c r="E959" i="6"/>
  <c r="D959" i="6"/>
  <c r="E958" i="6"/>
  <c r="D958" i="6"/>
  <c r="E957" i="6"/>
  <c r="D957" i="6"/>
  <c r="E956" i="6"/>
  <c r="D956" i="6"/>
  <c r="E955" i="6"/>
  <c r="D955" i="6"/>
  <c r="E954" i="6"/>
  <c r="D954" i="6"/>
  <c r="E953" i="6"/>
  <c r="D953" i="6"/>
  <c r="E952" i="6"/>
  <c r="D952" i="6"/>
  <c r="E951" i="6"/>
  <c r="D951" i="6"/>
  <c r="E950" i="6"/>
  <c r="D950" i="6"/>
  <c r="E949" i="6"/>
  <c r="D949" i="6"/>
  <c r="E948" i="6"/>
  <c r="D948" i="6"/>
  <c r="E947" i="6"/>
  <c r="D947" i="6"/>
  <c r="E946" i="6"/>
  <c r="D946" i="6"/>
  <c r="E945" i="6"/>
  <c r="D945" i="6"/>
  <c r="E944" i="6"/>
  <c r="D944" i="6"/>
  <c r="E943" i="6"/>
  <c r="D943" i="6"/>
  <c r="E942" i="6"/>
  <c r="D942" i="6"/>
  <c r="E941" i="6"/>
  <c r="D941" i="6"/>
  <c r="E940" i="6"/>
  <c r="D940" i="6"/>
  <c r="E939" i="6"/>
  <c r="D939" i="6"/>
  <c r="E938" i="6"/>
  <c r="D938" i="6"/>
  <c r="E937" i="6"/>
  <c r="D937" i="6"/>
  <c r="E936" i="6"/>
  <c r="D936" i="6"/>
  <c r="E935" i="6"/>
  <c r="D935" i="6"/>
  <c r="E934" i="6"/>
  <c r="D934" i="6"/>
  <c r="E933" i="6"/>
  <c r="D933" i="6"/>
  <c r="E932" i="6"/>
  <c r="D932" i="6"/>
  <c r="E931" i="6"/>
  <c r="D931" i="6"/>
  <c r="E930" i="6"/>
  <c r="D930" i="6"/>
  <c r="E929" i="6"/>
  <c r="D929" i="6"/>
  <c r="E928" i="6"/>
  <c r="D928" i="6"/>
  <c r="E927" i="6"/>
  <c r="D927" i="6"/>
  <c r="E926" i="6"/>
  <c r="D926" i="6"/>
  <c r="E925" i="6"/>
  <c r="D925" i="6"/>
  <c r="E924" i="6"/>
  <c r="D924" i="6"/>
  <c r="E923" i="6"/>
  <c r="D923" i="6"/>
  <c r="E922" i="6"/>
  <c r="D922" i="6"/>
  <c r="E921" i="6"/>
  <c r="D921" i="6"/>
  <c r="E920" i="6"/>
  <c r="D920" i="6"/>
  <c r="E919" i="6"/>
  <c r="D919" i="6"/>
  <c r="E918" i="6"/>
  <c r="D918" i="6"/>
  <c r="E917" i="6"/>
  <c r="D917" i="6"/>
  <c r="E916" i="6"/>
  <c r="D916" i="6"/>
  <c r="E915" i="6"/>
  <c r="D915" i="6"/>
  <c r="E914" i="6"/>
  <c r="D914" i="6"/>
  <c r="E913" i="6"/>
  <c r="D913" i="6"/>
  <c r="E912" i="6"/>
  <c r="D912" i="6"/>
  <c r="E911" i="6"/>
  <c r="D911" i="6"/>
  <c r="E910" i="6"/>
  <c r="D910" i="6"/>
  <c r="E909" i="6"/>
  <c r="D909" i="6"/>
  <c r="E908" i="6"/>
  <c r="D908" i="6"/>
  <c r="E907" i="6"/>
  <c r="D907" i="6"/>
  <c r="E906" i="6"/>
  <c r="D906" i="6"/>
  <c r="E905" i="6"/>
  <c r="D905" i="6"/>
  <c r="E904" i="6"/>
  <c r="D904" i="6"/>
  <c r="E903" i="6"/>
  <c r="D903" i="6"/>
  <c r="E902" i="6"/>
  <c r="D902" i="6"/>
  <c r="E901" i="6"/>
  <c r="D901" i="6"/>
  <c r="E900" i="6"/>
  <c r="D900" i="6"/>
  <c r="E899" i="6"/>
  <c r="D899" i="6"/>
  <c r="E898" i="6"/>
  <c r="D898" i="6"/>
  <c r="E897" i="6"/>
  <c r="D897" i="6"/>
  <c r="E896" i="6"/>
  <c r="D896" i="6"/>
  <c r="E895" i="6"/>
  <c r="D895" i="6"/>
  <c r="E894" i="6"/>
  <c r="D894" i="6"/>
  <c r="E893" i="6"/>
  <c r="D893" i="6"/>
  <c r="E892" i="6"/>
  <c r="D892" i="6"/>
  <c r="E891" i="6"/>
  <c r="D891" i="6"/>
  <c r="E890" i="6"/>
  <c r="D890" i="6"/>
  <c r="E889" i="6"/>
  <c r="D889" i="6"/>
  <c r="E888" i="6"/>
  <c r="D888" i="6"/>
  <c r="E887" i="6"/>
  <c r="D887" i="6"/>
  <c r="E886" i="6"/>
  <c r="D886" i="6"/>
  <c r="E885" i="6"/>
  <c r="D885" i="6"/>
  <c r="E884" i="6"/>
  <c r="D884" i="6"/>
  <c r="E883" i="6"/>
  <c r="D883" i="6"/>
  <c r="E882" i="6"/>
  <c r="D882" i="6"/>
  <c r="E881" i="6"/>
  <c r="D881" i="6"/>
  <c r="E880" i="6"/>
  <c r="D880" i="6"/>
  <c r="E879" i="6"/>
  <c r="D879" i="6"/>
  <c r="E878" i="6"/>
  <c r="D878" i="6"/>
  <c r="E877" i="6"/>
  <c r="D877" i="6"/>
  <c r="E876" i="6"/>
  <c r="D876" i="6"/>
  <c r="E875" i="6"/>
  <c r="D875" i="6"/>
  <c r="E874" i="6"/>
  <c r="D874" i="6"/>
  <c r="E873" i="6"/>
  <c r="D873" i="6"/>
  <c r="E872" i="6"/>
  <c r="D872" i="6"/>
  <c r="E871" i="6"/>
  <c r="D871" i="6"/>
  <c r="E870" i="6"/>
  <c r="D870" i="6"/>
  <c r="E869" i="6"/>
  <c r="D869" i="6"/>
  <c r="E868" i="6"/>
  <c r="D868" i="6"/>
  <c r="E867" i="6"/>
  <c r="D867" i="6"/>
  <c r="E866" i="6"/>
  <c r="D866" i="6"/>
  <c r="E865" i="6"/>
  <c r="D865" i="6"/>
  <c r="E864" i="6"/>
  <c r="D864" i="6"/>
  <c r="E863" i="6"/>
  <c r="D863" i="6"/>
  <c r="E862" i="6"/>
  <c r="D862" i="6"/>
  <c r="E861" i="6"/>
  <c r="D861" i="6"/>
  <c r="E860" i="6"/>
  <c r="D860" i="6"/>
  <c r="E859" i="6"/>
  <c r="D859" i="6"/>
  <c r="E858" i="6"/>
  <c r="D858" i="6"/>
  <c r="E857" i="6"/>
  <c r="D857" i="6"/>
  <c r="E856" i="6"/>
  <c r="D856" i="6"/>
  <c r="E855" i="6"/>
  <c r="D855" i="6"/>
  <c r="E854" i="6"/>
  <c r="D854" i="6"/>
  <c r="E853" i="6"/>
  <c r="D853" i="6"/>
  <c r="E852" i="6"/>
  <c r="D852" i="6"/>
  <c r="E851" i="6"/>
  <c r="D851" i="6"/>
  <c r="E850" i="6"/>
  <c r="D850" i="6"/>
  <c r="E849" i="6"/>
  <c r="D849" i="6"/>
  <c r="E848" i="6"/>
  <c r="D848" i="6"/>
  <c r="E847" i="6"/>
  <c r="D847" i="6"/>
  <c r="E846" i="6"/>
  <c r="D846" i="6"/>
  <c r="E845" i="6"/>
  <c r="D845" i="6"/>
  <c r="E844" i="6"/>
  <c r="D844" i="6"/>
  <c r="E843" i="6"/>
  <c r="D843" i="6"/>
  <c r="E842" i="6"/>
  <c r="D842" i="6"/>
  <c r="E841" i="6"/>
  <c r="D841" i="6"/>
  <c r="E840" i="6"/>
  <c r="D840" i="6"/>
  <c r="E839" i="6"/>
  <c r="D839" i="6"/>
  <c r="E838" i="6"/>
  <c r="D838" i="6"/>
  <c r="E837" i="6"/>
  <c r="D837" i="6"/>
  <c r="E836" i="6"/>
  <c r="D836" i="6"/>
  <c r="E835" i="6"/>
  <c r="D835" i="6"/>
  <c r="E834" i="6"/>
  <c r="D834" i="6"/>
  <c r="E833" i="6"/>
  <c r="D833" i="6"/>
  <c r="E832" i="6"/>
  <c r="D832" i="6"/>
  <c r="E831" i="6"/>
  <c r="D831" i="6"/>
  <c r="E830" i="6"/>
  <c r="D830" i="6"/>
  <c r="E829" i="6"/>
  <c r="D829" i="6"/>
  <c r="E828" i="6"/>
  <c r="D828" i="6"/>
  <c r="E827" i="6"/>
  <c r="D827" i="6"/>
  <c r="E826" i="6"/>
  <c r="D826" i="6"/>
  <c r="E825" i="6"/>
  <c r="D825" i="6"/>
  <c r="E824" i="6"/>
  <c r="D824" i="6"/>
  <c r="E823" i="6"/>
  <c r="D823" i="6"/>
  <c r="E822" i="6"/>
  <c r="D822" i="6"/>
  <c r="E821" i="6"/>
  <c r="D821" i="6"/>
  <c r="E820" i="6"/>
  <c r="D820" i="6"/>
  <c r="E819" i="6"/>
  <c r="D819" i="6"/>
  <c r="E818" i="6"/>
  <c r="D818" i="6"/>
  <c r="E817" i="6"/>
  <c r="D817" i="6"/>
  <c r="E816" i="6"/>
  <c r="D816" i="6"/>
  <c r="E815" i="6"/>
  <c r="D815" i="6"/>
  <c r="E814" i="6"/>
  <c r="D814" i="6"/>
  <c r="E813" i="6"/>
  <c r="D813" i="6"/>
  <c r="E812" i="6"/>
  <c r="D812" i="6"/>
  <c r="E811" i="6"/>
  <c r="D811" i="6"/>
  <c r="E810" i="6"/>
  <c r="D810" i="6"/>
  <c r="E809" i="6"/>
  <c r="D809" i="6"/>
  <c r="E808" i="6"/>
  <c r="D808" i="6"/>
  <c r="E807" i="6"/>
  <c r="D807" i="6"/>
  <c r="E806" i="6"/>
  <c r="D806" i="6"/>
  <c r="E805" i="6"/>
  <c r="D805" i="6"/>
  <c r="E804" i="6"/>
  <c r="D804" i="6"/>
  <c r="E803" i="6"/>
  <c r="D803" i="6"/>
  <c r="E802" i="6"/>
  <c r="D802" i="6"/>
  <c r="E801" i="6"/>
  <c r="D801" i="6"/>
  <c r="E800" i="6"/>
  <c r="D800" i="6"/>
  <c r="E799" i="6"/>
  <c r="D799" i="6"/>
  <c r="E798" i="6"/>
  <c r="D798" i="6"/>
  <c r="E797" i="6"/>
  <c r="D797" i="6"/>
  <c r="E796" i="6"/>
  <c r="D796" i="6"/>
  <c r="E795" i="6"/>
  <c r="D795" i="6"/>
  <c r="E794" i="6"/>
  <c r="D794" i="6"/>
  <c r="E793" i="6"/>
  <c r="D793" i="6"/>
  <c r="E792" i="6"/>
  <c r="D792" i="6"/>
  <c r="E791" i="6"/>
  <c r="D791" i="6"/>
  <c r="E790" i="6"/>
  <c r="D790" i="6"/>
  <c r="E789" i="6"/>
  <c r="D789" i="6"/>
  <c r="E788" i="6"/>
  <c r="D788" i="6"/>
  <c r="E787" i="6"/>
  <c r="D787" i="6"/>
  <c r="E786" i="6"/>
  <c r="D786" i="6"/>
  <c r="E785" i="6"/>
  <c r="D785" i="6"/>
  <c r="E784" i="6"/>
  <c r="D784" i="6"/>
  <c r="E783" i="6"/>
  <c r="D783" i="6"/>
  <c r="E782" i="6"/>
  <c r="D782" i="6"/>
  <c r="E781" i="6"/>
  <c r="D781" i="6"/>
  <c r="E780" i="6"/>
  <c r="D780" i="6"/>
  <c r="E779" i="6"/>
  <c r="D779" i="6"/>
  <c r="E778" i="6"/>
  <c r="D778" i="6"/>
  <c r="E777" i="6"/>
  <c r="D777" i="6"/>
  <c r="E776" i="6"/>
  <c r="D776" i="6"/>
  <c r="E775" i="6"/>
  <c r="D775" i="6"/>
  <c r="E774" i="6"/>
  <c r="D774" i="6"/>
  <c r="E773" i="6"/>
  <c r="D773" i="6"/>
  <c r="E772" i="6"/>
  <c r="D772" i="6"/>
  <c r="E771" i="6"/>
  <c r="D771" i="6"/>
  <c r="E770" i="6"/>
  <c r="D770" i="6"/>
  <c r="E769" i="6"/>
  <c r="D769" i="6"/>
  <c r="E768" i="6"/>
  <c r="D768" i="6"/>
  <c r="E767" i="6"/>
  <c r="D767" i="6"/>
  <c r="E766" i="6"/>
  <c r="D766" i="6"/>
  <c r="E765" i="6"/>
  <c r="D765" i="6"/>
  <c r="E764" i="6"/>
  <c r="D764" i="6"/>
  <c r="E763" i="6"/>
  <c r="D763" i="6"/>
  <c r="E762" i="6"/>
  <c r="D762" i="6"/>
  <c r="E761" i="6"/>
  <c r="D761" i="6"/>
  <c r="E760" i="6"/>
  <c r="D760" i="6"/>
  <c r="E759" i="6"/>
  <c r="D759" i="6"/>
  <c r="E758" i="6"/>
  <c r="D758" i="6"/>
  <c r="E757" i="6"/>
  <c r="D757" i="6"/>
  <c r="E756" i="6"/>
  <c r="D756" i="6"/>
  <c r="E755" i="6"/>
  <c r="D755" i="6"/>
  <c r="E754" i="6"/>
  <c r="D754" i="6"/>
  <c r="E753" i="6"/>
  <c r="D753" i="6"/>
  <c r="E752" i="6"/>
  <c r="D752" i="6"/>
  <c r="E751" i="6"/>
  <c r="D751" i="6"/>
  <c r="E750" i="6"/>
  <c r="D750" i="6"/>
  <c r="E749" i="6"/>
  <c r="D749" i="6"/>
  <c r="E748" i="6"/>
  <c r="D748" i="6"/>
  <c r="E747" i="6"/>
  <c r="D747" i="6"/>
  <c r="E746" i="6"/>
  <c r="D746" i="6"/>
  <c r="E745" i="6"/>
  <c r="D745" i="6"/>
  <c r="E744" i="6"/>
  <c r="D744" i="6"/>
  <c r="E743" i="6"/>
  <c r="D743" i="6"/>
  <c r="E742" i="6"/>
  <c r="D742" i="6"/>
  <c r="E741" i="6"/>
  <c r="D741" i="6"/>
  <c r="E740" i="6"/>
  <c r="D740" i="6"/>
  <c r="E739" i="6"/>
  <c r="D739" i="6"/>
  <c r="E738" i="6"/>
  <c r="D738" i="6"/>
  <c r="E737" i="6"/>
  <c r="D737" i="6"/>
  <c r="E736" i="6"/>
  <c r="D736" i="6"/>
  <c r="E735" i="6"/>
  <c r="D735" i="6"/>
  <c r="E734" i="6"/>
  <c r="D734" i="6"/>
  <c r="E733" i="6"/>
  <c r="D733" i="6"/>
  <c r="E732" i="6"/>
  <c r="D732" i="6"/>
  <c r="E731" i="6"/>
  <c r="D731" i="6"/>
  <c r="E730" i="6"/>
  <c r="D730" i="6"/>
  <c r="E729" i="6"/>
  <c r="D729" i="6"/>
  <c r="E728" i="6"/>
  <c r="D728" i="6"/>
  <c r="E727" i="6"/>
  <c r="D727" i="6"/>
  <c r="E726" i="6"/>
  <c r="D726" i="6"/>
  <c r="E725" i="6"/>
  <c r="D725" i="6"/>
  <c r="E724" i="6"/>
  <c r="D724" i="6"/>
  <c r="E723" i="6"/>
  <c r="D723" i="6"/>
  <c r="E722" i="6"/>
  <c r="D722" i="6"/>
  <c r="E721" i="6"/>
  <c r="D721" i="6"/>
  <c r="E720" i="6"/>
  <c r="D720" i="6"/>
  <c r="E719" i="6"/>
  <c r="D719" i="6"/>
  <c r="E718" i="6"/>
  <c r="D718" i="6"/>
  <c r="E717" i="6"/>
  <c r="D717" i="6"/>
  <c r="E716" i="6"/>
  <c r="D716" i="6"/>
  <c r="E715" i="6"/>
  <c r="D715" i="6"/>
  <c r="E714" i="6"/>
  <c r="D714" i="6"/>
  <c r="E713" i="6"/>
  <c r="D713" i="6"/>
  <c r="E712" i="6"/>
  <c r="D712" i="6"/>
  <c r="E711" i="6"/>
  <c r="D711" i="6"/>
  <c r="E710" i="6"/>
  <c r="D710" i="6"/>
  <c r="E709" i="6"/>
  <c r="D709" i="6"/>
  <c r="E708" i="6"/>
  <c r="D708" i="6"/>
  <c r="E707" i="6"/>
  <c r="D707" i="6"/>
  <c r="E706" i="6"/>
  <c r="D706" i="6"/>
  <c r="E705" i="6"/>
  <c r="D705" i="6"/>
  <c r="E704" i="6"/>
  <c r="D704" i="6"/>
  <c r="E703" i="6"/>
  <c r="D703" i="6"/>
  <c r="E702" i="6"/>
  <c r="D702" i="6"/>
  <c r="E701" i="6"/>
  <c r="D701" i="6"/>
  <c r="E700" i="6"/>
  <c r="D700" i="6"/>
  <c r="E699" i="6"/>
  <c r="D699" i="6"/>
  <c r="E698" i="6"/>
  <c r="D698" i="6"/>
  <c r="E697" i="6"/>
  <c r="D697" i="6"/>
  <c r="E696" i="6"/>
  <c r="D696" i="6"/>
  <c r="E695" i="6"/>
  <c r="D695" i="6"/>
  <c r="E694" i="6"/>
  <c r="D694" i="6"/>
  <c r="E693" i="6"/>
  <c r="D693" i="6"/>
  <c r="E692" i="6"/>
  <c r="D692" i="6"/>
  <c r="E691" i="6"/>
  <c r="D691" i="6"/>
  <c r="E690" i="6"/>
  <c r="D690" i="6"/>
  <c r="E689" i="6"/>
  <c r="D689" i="6"/>
  <c r="E688" i="6"/>
  <c r="D688" i="6"/>
  <c r="E687" i="6"/>
  <c r="D687" i="6"/>
  <c r="E686" i="6"/>
  <c r="D686" i="6"/>
  <c r="E685" i="6"/>
  <c r="D685" i="6"/>
  <c r="E684" i="6"/>
  <c r="D684" i="6"/>
  <c r="E683" i="6"/>
  <c r="D683" i="6"/>
  <c r="E682" i="6"/>
  <c r="D682" i="6"/>
  <c r="E681" i="6"/>
  <c r="D681" i="6"/>
  <c r="E680" i="6"/>
  <c r="D680" i="6"/>
  <c r="E679" i="6"/>
  <c r="D679" i="6"/>
  <c r="E678" i="6"/>
  <c r="D678" i="6"/>
  <c r="E677" i="6"/>
  <c r="D677" i="6"/>
  <c r="E676" i="6"/>
  <c r="D676" i="6"/>
  <c r="E675" i="6"/>
  <c r="D675" i="6"/>
  <c r="E674" i="6"/>
  <c r="D674" i="6"/>
  <c r="E673" i="6"/>
  <c r="D673" i="6"/>
  <c r="E672" i="6"/>
  <c r="D672" i="6"/>
  <c r="E671" i="6"/>
  <c r="D671" i="6"/>
  <c r="E670" i="6"/>
  <c r="D670" i="6"/>
  <c r="E669" i="6"/>
  <c r="D669" i="6"/>
  <c r="E668" i="6"/>
  <c r="D668" i="6"/>
  <c r="E667" i="6"/>
  <c r="D667" i="6"/>
  <c r="E666" i="6"/>
  <c r="D666" i="6"/>
  <c r="E665" i="6"/>
  <c r="D665" i="6"/>
  <c r="E664" i="6"/>
  <c r="D664" i="6"/>
  <c r="E663" i="6"/>
  <c r="D663" i="6"/>
  <c r="E662" i="6"/>
  <c r="D662" i="6"/>
  <c r="E661" i="6"/>
  <c r="D661" i="6"/>
  <c r="E660" i="6"/>
  <c r="D660" i="6"/>
  <c r="E659" i="6"/>
  <c r="D659" i="6"/>
  <c r="E658" i="6"/>
  <c r="D658" i="6"/>
  <c r="E657" i="6"/>
  <c r="D657" i="6"/>
  <c r="E656" i="6"/>
  <c r="D656" i="6"/>
  <c r="E655" i="6"/>
  <c r="D655" i="6"/>
  <c r="E654" i="6"/>
  <c r="D654" i="6"/>
  <c r="E653" i="6"/>
  <c r="D653" i="6"/>
  <c r="E652" i="6"/>
  <c r="D652" i="6"/>
  <c r="E651" i="6"/>
  <c r="D651" i="6"/>
  <c r="E650" i="6"/>
  <c r="D650" i="6"/>
  <c r="E649" i="6"/>
  <c r="D649" i="6"/>
  <c r="E648" i="6"/>
  <c r="D648" i="6"/>
  <c r="E647" i="6"/>
  <c r="D647" i="6"/>
  <c r="E646" i="6"/>
  <c r="D646" i="6"/>
  <c r="E645" i="6"/>
  <c r="D645" i="6"/>
  <c r="E644" i="6"/>
  <c r="D644" i="6"/>
  <c r="E643" i="6"/>
  <c r="D643" i="6"/>
  <c r="E642" i="6"/>
  <c r="D642" i="6"/>
  <c r="E641" i="6"/>
  <c r="D641" i="6"/>
  <c r="E640" i="6"/>
  <c r="D640" i="6"/>
  <c r="E639" i="6"/>
  <c r="D639" i="6"/>
  <c r="E638" i="6"/>
  <c r="D638" i="6"/>
  <c r="E637" i="6"/>
  <c r="D637" i="6"/>
  <c r="E636" i="6"/>
  <c r="D636" i="6"/>
  <c r="E635" i="6"/>
  <c r="D635" i="6"/>
  <c r="E634" i="6"/>
  <c r="D634" i="6"/>
  <c r="E633" i="6"/>
  <c r="D633" i="6"/>
  <c r="E632" i="6"/>
  <c r="D632" i="6"/>
  <c r="E631" i="6"/>
  <c r="D631" i="6"/>
  <c r="E630" i="6"/>
  <c r="D630" i="6"/>
  <c r="E629" i="6"/>
  <c r="D629" i="6"/>
  <c r="E628" i="6"/>
  <c r="D628" i="6"/>
  <c r="E627" i="6"/>
  <c r="D627" i="6"/>
  <c r="E626" i="6"/>
  <c r="D626" i="6"/>
  <c r="E625" i="6"/>
  <c r="D625" i="6"/>
  <c r="E624" i="6"/>
  <c r="D624" i="6"/>
  <c r="E623" i="6"/>
  <c r="D623" i="6"/>
  <c r="E622" i="6"/>
  <c r="D622" i="6"/>
  <c r="E621" i="6"/>
  <c r="D621" i="6"/>
  <c r="E620" i="6"/>
  <c r="D620" i="6"/>
  <c r="E619" i="6"/>
  <c r="D619" i="6"/>
  <c r="E618" i="6"/>
  <c r="D618" i="6"/>
  <c r="E617" i="6"/>
  <c r="D617" i="6"/>
  <c r="E616" i="6"/>
  <c r="D616" i="6"/>
  <c r="E615" i="6"/>
  <c r="D615" i="6"/>
  <c r="E614" i="6"/>
  <c r="D614" i="6"/>
  <c r="E613" i="6"/>
  <c r="D613" i="6"/>
  <c r="E612" i="6"/>
  <c r="D612" i="6"/>
  <c r="E611" i="6"/>
  <c r="D611" i="6"/>
  <c r="E610" i="6"/>
  <c r="D610" i="6"/>
  <c r="E609" i="6"/>
  <c r="D609" i="6"/>
  <c r="E608" i="6"/>
  <c r="D608" i="6"/>
  <c r="E607" i="6"/>
  <c r="D607" i="6"/>
  <c r="E606" i="6"/>
  <c r="D606" i="6"/>
  <c r="E605" i="6"/>
  <c r="D605" i="6"/>
  <c r="E604" i="6"/>
  <c r="D604" i="6"/>
  <c r="E603" i="6"/>
  <c r="D603" i="6"/>
  <c r="E602" i="6"/>
  <c r="D602" i="6"/>
  <c r="E601" i="6"/>
  <c r="D601" i="6"/>
  <c r="E600" i="6"/>
  <c r="D600" i="6"/>
  <c r="E599" i="6"/>
  <c r="D599" i="6"/>
  <c r="E598" i="6"/>
  <c r="D598" i="6"/>
  <c r="E597" i="6"/>
  <c r="D597" i="6"/>
  <c r="E596" i="6"/>
  <c r="D596" i="6"/>
  <c r="E595" i="6"/>
  <c r="D595" i="6"/>
  <c r="E594" i="6"/>
  <c r="D594" i="6"/>
  <c r="E593" i="6"/>
  <c r="D593" i="6"/>
  <c r="E592" i="6"/>
  <c r="D592" i="6"/>
  <c r="E591" i="6"/>
  <c r="D591" i="6"/>
  <c r="E590" i="6"/>
  <c r="D590" i="6"/>
  <c r="E589" i="6"/>
  <c r="D589" i="6"/>
  <c r="E588" i="6"/>
  <c r="D588" i="6"/>
  <c r="E587" i="6"/>
  <c r="D587" i="6"/>
  <c r="E586" i="6"/>
  <c r="D586" i="6"/>
  <c r="E585" i="6"/>
  <c r="D585" i="6"/>
  <c r="E584" i="6"/>
  <c r="D584" i="6"/>
  <c r="E583" i="6"/>
  <c r="D583" i="6"/>
  <c r="E582" i="6"/>
  <c r="D582" i="6"/>
  <c r="E581" i="6"/>
  <c r="D581" i="6"/>
  <c r="E580" i="6"/>
  <c r="D580" i="6"/>
  <c r="E579" i="6"/>
  <c r="D579" i="6"/>
  <c r="E578" i="6"/>
  <c r="D578" i="6"/>
  <c r="E577" i="6"/>
  <c r="D577" i="6"/>
  <c r="E576" i="6"/>
  <c r="D576" i="6"/>
  <c r="E575" i="6"/>
  <c r="D575" i="6"/>
  <c r="E574" i="6"/>
  <c r="D574" i="6"/>
  <c r="E573" i="6"/>
  <c r="D573" i="6"/>
  <c r="E572" i="6"/>
  <c r="D572" i="6"/>
  <c r="E571" i="6"/>
  <c r="D571" i="6"/>
  <c r="E570" i="6"/>
  <c r="D570" i="6"/>
  <c r="E569" i="6"/>
  <c r="D569" i="6"/>
  <c r="E568" i="6"/>
  <c r="D568" i="6"/>
  <c r="E567" i="6"/>
  <c r="D567" i="6"/>
  <c r="E566" i="6"/>
  <c r="D566" i="6"/>
  <c r="E565" i="6"/>
  <c r="D565" i="6"/>
  <c r="E564" i="6"/>
  <c r="D564" i="6"/>
  <c r="E563" i="6"/>
  <c r="D563" i="6"/>
  <c r="E562" i="6"/>
  <c r="D562" i="6"/>
  <c r="E561" i="6"/>
  <c r="D561" i="6"/>
  <c r="E560" i="6"/>
  <c r="D560" i="6"/>
  <c r="E559" i="6"/>
  <c r="D559" i="6"/>
  <c r="E558" i="6"/>
  <c r="D558" i="6"/>
  <c r="E557" i="6"/>
  <c r="D557" i="6"/>
  <c r="E556" i="6"/>
  <c r="D556" i="6"/>
  <c r="E555" i="6"/>
  <c r="D555" i="6"/>
  <c r="E554" i="6"/>
  <c r="D554" i="6"/>
  <c r="E553" i="6"/>
  <c r="D553" i="6"/>
  <c r="E552" i="6"/>
  <c r="D552" i="6"/>
  <c r="E551" i="6"/>
  <c r="D551" i="6"/>
  <c r="E550" i="6"/>
  <c r="D550" i="6"/>
  <c r="E549" i="6"/>
  <c r="D549" i="6"/>
  <c r="E548" i="6"/>
  <c r="D548" i="6"/>
  <c r="E547" i="6"/>
  <c r="D547" i="6"/>
  <c r="E546" i="6"/>
  <c r="D546" i="6"/>
  <c r="E545" i="6"/>
  <c r="D545" i="6"/>
  <c r="E544" i="6"/>
  <c r="D544" i="6"/>
  <c r="E543" i="6"/>
  <c r="D543" i="6"/>
  <c r="E542" i="6"/>
  <c r="D542" i="6"/>
  <c r="E541" i="6"/>
  <c r="D541" i="6"/>
  <c r="E540" i="6"/>
  <c r="D540" i="6"/>
  <c r="E539" i="6"/>
  <c r="D539" i="6"/>
  <c r="E538" i="6"/>
  <c r="D538" i="6"/>
  <c r="E537" i="6"/>
  <c r="D537" i="6"/>
  <c r="E536" i="6"/>
  <c r="D536" i="6"/>
  <c r="E535" i="6"/>
  <c r="D535" i="6"/>
  <c r="E534" i="6"/>
  <c r="D534" i="6"/>
  <c r="E533" i="6"/>
  <c r="D533" i="6"/>
  <c r="E532" i="6"/>
  <c r="D532" i="6"/>
  <c r="E531" i="6"/>
  <c r="D531" i="6"/>
  <c r="E530" i="6"/>
  <c r="D530" i="6"/>
  <c r="E529" i="6"/>
  <c r="D529" i="6"/>
  <c r="E528" i="6"/>
  <c r="D528" i="6"/>
  <c r="E527" i="6"/>
  <c r="D527" i="6"/>
  <c r="E526" i="6"/>
  <c r="D526" i="6"/>
  <c r="E525" i="6"/>
  <c r="D525" i="6"/>
  <c r="E524" i="6"/>
  <c r="D524" i="6"/>
  <c r="E523" i="6"/>
  <c r="D523" i="6"/>
  <c r="E522" i="6"/>
  <c r="D522" i="6"/>
  <c r="E521" i="6"/>
  <c r="D521" i="6"/>
  <c r="E520" i="6"/>
  <c r="D520" i="6"/>
  <c r="E519" i="6"/>
  <c r="D519" i="6"/>
  <c r="E518" i="6"/>
  <c r="D518" i="6"/>
  <c r="E517" i="6"/>
  <c r="D517" i="6"/>
  <c r="E516" i="6"/>
  <c r="D516" i="6"/>
  <c r="E515" i="6"/>
  <c r="D515" i="6"/>
  <c r="E514" i="6"/>
  <c r="D514" i="6"/>
  <c r="E513" i="6"/>
  <c r="D513" i="6"/>
  <c r="E512" i="6"/>
  <c r="D512" i="6"/>
  <c r="E511" i="6"/>
  <c r="D511" i="6"/>
  <c r="E510" i="6"/>
  <c r="D510" i="6"/>
  <c r="E509" i="6"/>
  <c r="D509" i="6"/>
  <c r="E508" i="6"/>
  <c r="D508" i="6"/>
  <c r="E507" i="6"/>
  <c r="D507" i="6"/>
  <c r="E506" i="6"/>
  <c r="D506" i="6"/>
  <c r="E505" i="6"/>
  <c r="D505" i="6"/>
  <c r="E504" i="6"/>
  <c r="D504" i="6"/>
  <c r="E503" i="6"/>
  <c r="D503" i="6"/>
  <c r="E502" i="6"/>
  <c r="D502" i="6"/>
  <c r="E501" i="6"/>
  <c r="D501" i="6"/>
  <c r="E500" i="6"/>
  <c r="D500" i="6"/>
  <c r="E499" i="6"/>
  <c r="D499" i="6"/>
  <c r="E498" i="6"/>
  <c r="D498" i="6"/>
  <c r="E497" i="6"/>
  <c r="D497" i="6"/>
  <c r="E496" i="6"/>
  <c r="D496" i="6"/>
  <c r="E495" i="6"/>
  <c r="D495" i="6"/>
  <c r="E494" i="6"/>
  <c r="D494" i="6"/>
  <c r="E493" i="6"/>
  <c r="D493" i="6"/>
  <c r="E492" i="6"/>
  <c r="D492" i="6"/>
  <c r="E491" i="6"/>
  <c r="D491" i="6"/>
  <c r="E490" i="6"/>
  <c r="D490" i="6"/>
  <c r="E489" i="6"/>
  <c r="D489" i="6"/>
  <c r="E488" i="6"/>
  <c r="D488" i="6"/>
  <c r="E487" i="6"/>
  <c r="D487" i="6"/>
  <c r="E486" i="6"/>
  <c r="D486" i="6"/>
  <c r="E485" i="6"/>
  <c r="D485" i="6"/>
  <c r="E484" i="6"/>
  <c r="D484" i="6"/>
  <c r="E483" i="6"/>
  <c r="D483" i="6"/>
  <c r="E482" i="6"/>
  <c r="D482" i="6"/>
  <c r="E481" i="6"/>
  <c r="D481" i="6"/>
  <c r="E480" i="6"/>
  <c r="D480" i="6"/>
  <c r="E479" i="6"/>
  <c r="D479" i="6"/>
  <c r="E478" i="6"/>
  <c r="D478" i="6"/>
  <c r="E477" i="6"/>
  <c r="D477" i="6"/>
  <c r="E476" i="6"/>
  <c r="D476" i="6"/>
  <c r="E475" i="6"/>
  <c r="D475" i="6"/>
  <c r="E474" i="6"/>
  <c r="D474" i="6"/>
  <c r="E473" i="6"/>
  <c r="D473" i="6"/>
  <c r="E472" i="6"/>
  <c r="D472" i="6"/>
  <c r="E471" i="6"/>
  <c r="D471" i="6"/>
  <c r="E470" i="6"/>
  <c r="D470" i="6"/>
  <c r="E469" i="6"/>
  <c r="D469" i="6"/>
  <c r="E468" i="6"/>
  <c r="D468" i="6"/>
  <c r="E467" i="6"/>
  <c r="D467" i="6"/>
  <c r="E466" i="6"/>
  <c r="D466" i="6"/>
  <c r="E465" i="6"/>
  <c r="D465" i="6"/>
  <c r="E464" i="6"/>
  <c r="D464" i="6"/>
  <c r="E463" i="6"/>
  <c r="D463" i="6"/>
  <c r="E462" i="6"/>
  <c r="D462" i="6"/>
  <c r="E461" i="6"/>
  <c r="D461" i="6"/>
  <c r="E460" i="6"/>
  <c r="D460" i="6"/>
  <c r="E459" i="6"/>
  <c r="D459" i="6"/>
  <c r="E458" i="6"/>
  <c r="D458" i="6"/>
  <c r="E457" i="6"/>
  <c r="D457" i="6"/>
  <c r="E456" i="6"/>
  <c r="D456" i="6"/>
  <c r="E455" i="6"/>
  <c r="D455" i="6"/>
  <c r="E454" i="6"/>
  <c r="D454" i="6"/>
  <c r="E453" i="6"/>
  <c r="D453" i="6"/>
  <c r="E452" i="6"/>
  <c r="D452" i="6"/>
  <c r="E451" i="6"/>
  <c r="D451" i="6"/>
  <c r="E450" i="6"/>
  <c r="D450" i="6"/>
  <c r="E449" i="6"/>
  <c r="D449" i="6"/>
  <c r="E448" i="6"/>
  <c r="D448" i="6"/>
  <c r="E447" i="6"/>
  <c r="D447" i="6"/>
  <c r="E446" i="6"/>
  <c r="D446" i="6"/>
  <c r="E445" i="6"/>
  <c r="D445" i="6"/>
  <c r="E444" i="6"/>
  <c r="D444" i="6"/>
  <c r="E443" i="6"/>
  <c r="D443" i="6"/>
  <c r="E442" i="6"/>
  <c r="D442" i="6"/>
  <c r="E441" i="6"/>
  <c r="D441" i="6"/>
  <c r="E440" i="6"/>
  <c r="D440" i="6"/>
  <c r="E439" i="6"/>
  <c r="D439" i="6"/>
  <c r="E438" i="6"/>
  <c r="D438" i="6"/>
  <c r="E437" i="6"/>
  <c r="D437" i="6"/>
  <c r="E436" i="6"/>
  <c r="D436" i="6"/>
  <c r="E435" i="6"/>
  <c r="D435" i="6"/>
  <c r="E434" i="6"/>
  <c r="D434" i="6"/>
  <c r="E433" i="6"/>
  <c r="D433" i="6"/>
  <c r="E432" i="6"/>
  <c r="D432" i="6"/>
  <c r="E431" i="6"/>
  <c r="D431" i="6"/>
  <c r="E430" i="6"/>
  <c r="D430" i="6"/>
  <c r="E429" i="6"/>
  <c r="D429" i="6"/>
  <c r="E428" i="6"/>
  <c r="D428" i="6"/>
  <c r="E427" i="6"/>
  <c r="D427" i="6"/>
  <c r="E426" i="6"/>
  <c r="D426" i="6"/>
  <c r="E425" i="6"/>
  <c r="D425" i="6"/>
  <c r="E424" i="6"/>
  <c r="D424" i="6"/>
  <c r="E423" i="6"/>
  <c r="D423" i="6"/>
  <c r="E422" i="6"/>
  <c r="D422" i="6"/>
  <c r="E421" i="6"/>
  <c r="D421" i="6"/>
  <c r="E420" i="6"/>
  <c r="D420" i="6"/>
  <c r="E419" i="6"/>
  <c r="D419" i="6"/>
  <c r="E418" i="6"/>
  <c r="D418" i="6"/>
  <c r="E417" i="6"/>
  <c r="D417" i="6"/>
  <c r="E416" i="6"/>
  <c r="D416" i="6"/>
  <c r="E415" i="6"/>
  <c r="D415" i="6"/>
  <c r="E414" i="6"/>
  <c r="D414" i="6"/>
  <c r="E413" i="6"/>
  <c r="D413" i="6"/>
  <c r="E412" i="6"/>
  <c r="D412" i="6"/>
  <c r="E411" i="6"/>
  <c r="D411" i="6"/>
  <c r="E410" i="6"/>
  <c r="D410" i="6"/>
  <c r="E409" i="6"/>
  <c r="D409" i="6"/>
  <c r="E408" i="6"/>
  <c r="D408" i="6"/>
  <c r="E407" i="6"/>
  <c r="D407" i="6"/>
  <c r="E406" i="6"/>
  <c r="D406" i="6"/>
  <c r="E405" i="6"/>
  <c r="D405" i="6"/>
  <c r="E404" i="6"/>
  <c r="D404" i="6"/>
  <c r="E403" i="6"/>
  <c r="D403" i="6"/>
  <c r="E402" i="6"/>
  <c r="D402" i="6"/>
  <c r="E401" i="6"/>
  <c r="D401" i="6"/>
  <c r="E400" i="6"/>
  <c r="D400" i="6"/>
  <c r="E399" i="6"/>
  <c r="D399" i="6"/>
  <c r="E398" i="6"/>
  <c r="D398" i="6"/>
  <c r="E397" i="6"/>
  <c r="D397" i="6"/>
  <c r="E396" i="6"/>
  <c r="D396" i="6"/>
  <c r="E395" i="6"/>
  <c r="D395" i="6"/>
  <c r="E394" i="6"/>
  <c r="D394" i="6"/>
  <c r="E393" i="6"/>
  <c r="D393" i="6"/>
  <c r="E392" i="6"/>
  <c r="D392" i="6"/>
  <c r="E391" i="6"/>
  <c r="D391" i="6"/>
  <c r="E390" i="6"/>
  <c r="D390" i="6"/>
  <c r="E389" i="6"/>
  <c r="D389" i="6"/>
  <c r="E388" i="6"/>
  <c r="D388" i="6"/>
  <c r="E387" i="6"/>
  <c r="D387" i="6"/>
  <c r="E386" i="6"/>
  <c r="D386" i="6"/>
  <c r="E385" i="6"/>
  <c r="D385" i="6"/>
  <c r="E384" i="6"/>
  <c r="D384" i="6"/>
  <c r="E383" i="6"/>
  <c r="D383" i="6"/>
  <c r="E382" i="6"/>
  <c r="D382" i="6"/>
  <c r="E381" i="6"/>
  <c r="D381" i="6"/>
  <c r="E380" i="6"/>
  <c r="D380" i="6"/>
  <c r="E379" i="6"/>
  <c r="D379" i="6"/>
  <c r="E378" i="6"/>
  <c r="D378" i="6"/>
  <c r="E377" i="6"/>
  <c r="D377" i="6"/>
  <c r="E376" i="6"/>
  <c r="D376" i="6"/>
  <c r="E375" i="6"/>
  <c r="D375" i="6"/>
  <c r="E374" i="6"/>
  <c r="D374" i="6"/>
  <c r="E373" i="6"/>
  <c r="D373" i="6"/>
  <c r="E372" i="6"/>
  <c r="D372" i="6"/>
  <c r="E371" i="6"/>
  <c r="D371" i="6"/>
  <c r="E370" i="6"/>
  <c r="D370" i="6"/>
  <c r="E369" i="6"/>
  <c r="D369" i="6"/>
  <c r="E368" i="6"/>
  <c r="D368" i="6"/>
  <c r="E367" i="6"/>
  <c r="D367" i="6"/>
  <c r="E366" i="6"/>
  <c r="D366" i="6"/>
  <c r="E365" i="6"/>
  <c r="D365" i="6"/>
  <c r="E364" i="6"/>
  <c r="D364" i="6"/>
  <c r="E363" i="6"/>
  <c r="D363" i="6"/>
  <c r="E362" i="6"/>
  <c r="D362" i="6"/>
  <c r="E361" i="6"/>
  <c r="D361" i="6"/>
  <c r="E360" i="6"/>
  <c r="D360" i="6"/>
  <c r="E359" i="6"/>
  <c r="D359" i="6"/>
  <c r="E358" i="6"/>
  <c r="D358" i="6"/>
  <c r="E357" i="6"/>
  <c r="D357" i="6"/>
  <c r="E356" i="6"/>
  <c r="D356" i="6"/>
  <c r="E355" i="6"/>
  <c r="D355" i="6"/>
  <c r="E354" i="6"/>
  <c r="D354" i="6"/>
  <c r="E353" i="6"/>
  <c r="D353" i="6"/>
  <c r="E352" i="6"/>
  <c r="D352" i="6"/>
  <c r="E351" i="6"/>
  <c r="D351" i="6"/>
  <c r="E350" i="6"/>
  <c r="D350" i="6"/>
  <c r="E349" i="6"/>
  <c r="D349" i="6"/>
  <c r="E348" i="6"/>
  <c r="D348" i="6"/>
  <c r="E347" i="6"/>
  <c r="D347" i="6"/>
  <c r="E346" i="6"/>
  <c r="D346" i="6"/>
  <c r="E345" i="6"/>
  <c r="D345" i="6"/>
  <c r="E344" i="6"/>
  <c r="D344" i="6"/>
  <c r="E343" i="6"/>
  <c r="D343" i="6"/>
  <c r="E342" i="6"/>
  <c r="D342" i="6"/>
  <c r="E341" i="6"/>
  <c r="D341" i="6"/>
  <c r="E340" i="6"/>
  <c r="D340" i="6"/>
  <c r="E339" i="6"/>
  <c r="D339" i="6"/>
  <c r="E338" i="6"/>
  <c r="D338" i="6"/>
  <c r="E337" i="6"/>
  <c r="D337" i="6"/>
  <c r="E336" i="6"/>
  <c r="D336" i="6"/>
  <c r="E335" i="6"/>
  <c r="D335" i="6"/>
  <c r="E334" i="6"/>
  <c r="D334" i="6"/>
  <c r="E333" i="6"/>
  <c r="D333" i="6"/>
  <c r="E332" i="6"/>
  <c r="D332" i="6"/>
  <c r="E331" i="6"/>
  <c r="D331" i="6"/>
  <c r="E330" i="6"/>
  <c r="D330" i="6"/>
  <c r="E329" i="6"/>
  <c r="D329" i="6"/>
  <c r="E328" i="6"/>
  <c r="D328" i="6"/>
  <c r="E327" i="6"/>
  <c r="D327" i="6"/>
  <c r="E326" i="6"/>
  <c r="D326" i="6"/>
  <c r="E325" i="6"/>
  <c r="D325" i="6"/>
  <c r="E324" i="6"/>
  <c r="D324" i="6"/>
  <c r="E323" i="6"/>
  <c r="D323" i="6"/>
  <c r="E322" i="6"/>
  <c r="D322" i="6"/>
  <c r="E321" i="6"/>
  <c r="D321" i="6"/>
  <c r="E320" i="6"/>
  <c r="D320" i="6"/>
  <c r="E319" i="6"/>
  <c r="D319" i="6"/>
  <c r="E318" i="6"/>
  <c r="D318" i="6"/>
  <c r="E317" i="6"/>
  <c r="D317" i="6"/>
  <c r="E316" i="6"/>
  <c r="D316" i="6"/>
  <c r="E315" i="6"/>
  <c r="D315" i="6"/>
  <c r="E314" i="6"/>
  <c r="D314" i="6"/>
  <c r="E313" i="6"/>
  <c r="D313" i="6"/>
  <c r="E312" i="6"/>
  <c r="D312" i="6"/>
  <c r="E311" i="6"/>
  <c r="D311" i="6"/>
  <c r="E310" i="6"/>
  <c r="D310" i="6"/>
  <c r="E309" i="6"/>
  <c r="D309" i="6"/>
  <c r="E308" i="6"/>
  <c r="D308" i="6"/>
  <c r="E307" i="6"/>
  <c r="D307" i="6"/>
  <c r="E306" i="6"/>
  <c r="D306" i="6"/>
  <c r="E305" i="6"/>
  <c r="D305" i="6"/>
  <c r="E304" i="6"/>
  <c r="D304" i="6"/>
  <c r="E303" i="6"/>
  <c r="D303" i="6"/>
  <c r="E302" i="6"/>
  <c r="D302" i="6"/>
  <c r="E301" i="6"/>
  <c r="D301" i="6"/>
  <c r="E300" i="6"/>
  <c r="D300" i="6"/>
  <c r="E299" i="6"/>
  <c r="D299" i="6"/>
  <c r="E298" i="6"/>
  <c r="D298" i="6"/>
  <c r="E297" i="6"/>
  <c r="D297" i="6"/>
  <c r="E296" i="6"/>
  <c r="D296" i="6"/>
  <c r="E295" i="6"/>
  <c r="D295" i="6"/>
  <c r="E294" i="6"/>
  <c r="D294" i="6"/>
  <c r="E293" i="6"/>
  <c r="D293" i="6"/>
  <c r="E292" i="6"/>
  <c r="D292" i="6"/>
  <c r="E291" i="6"/>
  <c r="D291" i="6"/>
  <c r="E290" i="6"/>
  <c r="D290" i="6"/>
  <c r="E289" i="6"/>
  <c r="D289" i="6"/>
  <c r="E288" i="6"/>
  <c r="D288" i="6"/>
  <c r="E287" i="6"/>
  <c r="D287" i="6"/>
  <c r="E286" i="6"/>
  <c r="D286" i="6"/>
  <c r="E285" i="6"/>
  <c r="D285" i="6"/>
  <c r="E284" i="6"/>
  <c r="D284" i="6"/>
  <c r="E283" i="6"/>
  <c r="D283" i="6"/>
  <c r="E282" i="6"/>
  <c r="D282" i="6"/>
  <c r="E281" i="6"/>
  <c r="D281" i="6"/>
  <c r="E280" i="6"/>
  <c r="D280" i="6"/>
  <c r="E279" i="6"/>
  <c r="D279" i="6"/>
  <c r="E278" i="6"/>
  <c r="D278" i="6"/>
  <c r="E277" i="6"/>
  <c r="D277" i="6"/>
  <c r="E276" i="6"/>
  <c r="D276" i="6"/>
  <c r="E275" i="6"/>
  <c r="D275" i="6"/>
  <c r="E274" i="6"/>
  <c r="D274" i="6"/>
  <c r="E273" i="6"/>
  <c r="D273" i="6"/>
  <c r="E272" i="6"/>
  <c r="D272" i="6"/>
  <c r="E271" i="6"/>
  <c r="D271" i="6"/>
  <c r="E270" i="6"/>
  <c r="D270" i="6"/>
  <c r="E269" i="6"/>
  <c r="D269" i="6"/>
  <c r="E268" i="6"/>
  <c r="D268" i="6"/>
  <c r="E267" i="6"/>
  <c r="D267" i="6"/>
  <c r="E266" i="6"/>
  <c r="D266" i="6"/>
  <c r="E265" i="6"/>
  <c r="D265" i="6"/>
  <c r="E264" i="6"/>
  <c r="D264" i="6"/>
  <c r="E263" i="6"/>
  <c r="D263" i="6"/>
  <c r="E262" i="6"/>
  <c r="D262" i="6"/>
  <c r="E261" i="6"/>
  <c r="D261" i="6"/>
  <c r="E260" i="6"/>
  <c r="D260" i="6"/>
  <c r="E259" i="6"/>
  <c r="D259" i="6"/>
  <c r="E258" i="6"/>
  <c r="D258" i="6"/>
  <c r="E257" i="6"/>
  <c r="D257" i="6"/>
  <c r="E256" i="6"/>
  <c r="D256" i="6"/>
  <c r="E255" i="6"/>
  <c r="D255" i="6"/>
  <c r="E254" i="6"/>
  <c r="D254" i="6"/>
  <c r="E253" i="6"/>
  <c r="D253" i="6"/>
  <c r="E252" i="6"/>
  <c r="D252" i="6"/>
  <c r="E251" i="6"/>
  <c r="D251" i="6"/>
  <c r="E250" i="6"/>
  <c r="D250" i="6"/>
  <c r="E249" i="6"/>
  <c r="D249" i="6"/>
  <c r="E248" i="6"/>
  <c r="D248" i="6"/>
  <c r="E247" i="6"/>
  <c r="D247" i="6"/>
  <c r="E246" i="6"/>
  <c r="D246" i="6"/>
  <c r="E245" i="6"/>
  <c r="D245" i="6"/>
  <c r="E244" i="6"/>
  <c r="D244" i="6"/>
  <c r="E243" i="6"/>
  <c r="D243" i="6"/>
  <c r="E242" i="6"/>
  <c r="D242" i="6"/>
  <c r="E241" i="6"/>
  <c r="D241" i="6"/>
  <c r="E240" i="6"/>
  <c r="D240" i="6"/>
  <c r="E239" i="6"/>
  <c r="D239" i="6"/>
  <c r="E238" i="6"/>
  <c r="D238" i="6"/>
  <c r="E237" i="6"/>
  <c r="D237" i="6"/>
  <c r="E236" i="6"/>
  <c r="D236" i="6"/>
  <c r="E235" i="6"/>
  <c r="D235" i="6"/>
  <c r="E234" i="6"/>
  <c r="D234" i="6"/>
  <c r="E233" i="6"/>
  <c r="D233" i="6"/>
  <c r="E232" i="6"/>
  <c r="D232" i="6"/>
  <c r="E231" i="6"/>
  <c r="D231" i="6"/>
  <c r="E230" i="6"/>
  <c r="D230" i="6"/>
  <c r="E229" i="6"/>
  <c r="D229" i="6"/>
  <c r="E228" i="6"/>
  <c r="D228" i="6"/>
  <c r="E227" i="6"/>
  <c r="D227" i="6"/>
  <c r="E226" i="6"/>
  <c r="D226" i="6"/>
  <c r="E225" i="6"/>
  <c r="D225" i="6"/>
  <c r="E224" i="6"/>
  <c r="D224" i="6"/>
  <c r="E223" i="6"/>
  <c r="D223" i="6"/>
  <c r="E222" i="6"/>
  <c r="D222" i="6"/>
  <c r="E221" i="6"/>
  <c r="D221" i="6"/>
  <c r="E220" i="6"/>
  <c r="D220" i="6"/>
  <c r="E219" i="6"/>
  <c r="D219" i="6"/>
  <c r="E218" i="6"/>
  <c r="D218" i="6"/>
  <c r="E217" i="6"/>
  <c r="D217" i="6"/>
  <c r="E216" i="6"/>
  <c r="D216" i="6"/>
  <c r="E215" i="6"/>
  <c r="D215" i="6"/>
  <c r="E214" i="6"/>
  <c r="D214" i="6"/>
  <c r="E213" i="6"/>
  <c r="D213" i="6"/>
  <c r="E212" i="6"/>
  <c r="D212" i="6"/>
  <c r="E211" i="6"/>
  <c r="D211" i="6"/>
  <c r="E210" i="6"/>
  <c r="D210" i="6"/>
  <c r="E209" i="6"/>
  <c r="D209" i="6"/>
  <c r="E208" i="6"/>
  <c r="D208" i="6"/>
  <c r="E207" i="6"/>
  <c r="D207" i="6"/>
  <c r="E206" i="6"/>
  <c r="D206" i="6"/>
  <c r="E205" i="6"/>
  <c r="D205" i="6"/>
  <c r="E204" i="6"/>
  <c r="D204" i="6"/>
  <c r="E203" i="6"/>
  <c r="D203" i="6"/>
  <c r="E202" i="6"/>
  <c r="D202" i="6"/>
  <c r="E201" i="6"/>
  <c r="D201" i="6"/>
  <c r="E200" i="6"/>
  <c r="D200" i="6"/>
  <c r="E199" i="6"/>
  <c r="D199" i="6"/>
  <c r="E198" i="6"/>
  <c r="D198" i="6"/>
  <c r="E197" i="6"/>
  <c r="D197" i="6"/>
  <c r="E196" i="6"/>
  <c r="D196" i="6"/>
  <c r="E195" i="6"/>
  <c r="D195" i="6"/>
  <c r="E194" i="6"/>
  <c r="D194" i="6"/>
  <c r="E193" i="6"/>
  <c r="D193" i="6"/>
  <c r="E192" i="6"/>
  <c r="D192" i="6"/>
  <c r="E191" i="6"/>
  <c r="D191" i="6"/>
  <c r="E190" i="6"/>
  <c r="D190" i="6"/>
  <c r="E189" i="6"/>
  <c r="D189" i="6"/>
  <c r="E188" i="6"/>
  <c r="D188" i="6"/>
  <c r="E187" i="6"/>
  <c r="D187" i="6"/>
  <c r="E186" i="6"/>
  <c r="D186" i="6"/>
  <c r="E185" i="6"/>
  <c r="D185" i="6"/>
  <c r="E184" i="6"/>
  <c r="D184" i="6"/>
  <c r="E183" i="6"/>
  <c r="D183" i="6"/>
  <c r="E182" i="6"/>
  <c r="D182" i="6"/>
  <c r="E181" i="6"/>
  <c r="D181" i="6"/>
  <c r="E180" i="6"/>
  <c r="D180" i="6"/>
  <c r="E179" i="6"/>
  <c r="D179" i="6"/>
  <c r="E178" i="6"/>
  <c r="D178" i="6"/>
  <c r="E177" i="6"/>
  <c r="D177" i="6"/>
  <c r="E176" i="6"/>
  <c r="D176" i="6"/>
  <c r="E175" i="6"/>
  <c r="D175" i="6"/>
  <c r="E174" i="6"/>
  <c r="D174" i="6"/>
  <c r="E173" i="6"/>
  <c r="D173" i="6"/>
  <c r="E172" i="6"/>
  <c r="D172" i="6"/>
  <c r="E171" i="6"/>
  <c r="D171" i="6"/>
  <c r="E170" i="6"/>
  <c r="D170" i="6"/>
  <c r="E169" i="6"/>
  <c r="D169" i="6"/>
  <c r="E168" i="6"/>
  <c r="D168" i="6"/>
  <c r="E167" i="6"/>
  <c r="D167" i="6"/>
  <c r="E166" i="6"/>
  <c r="D166" i="6"/>
  <c r="E165" i="6"/>
  <c r="D165" i="6"/>
  <c r="E164" i="6"/>
  <c r="D164" i="6"/>
  <c r="E163" i="6"/>
  <c r="D163" i="6"/>
  <c r="E162" i="6"/>
  <c r="D162" i="6"/>
  <c r="E161" i="6"/>
  <c r="D161" i="6"/>
  <c r="E160" i="6"/>
  <c r="D160" i="6"/>
  <c r="E159" i="6"/>
  <c r="D159" i="6"/>
  <c r="E158" i="6"/>
  <c r="D158" i="6"/>
  <c r="E157" i="6"/>
  <c r="D157" i="6"/>
  <c r="E156" i="6"/>
  <c r="D156" i="6"/>
  <c r="E155" i="6"/>
  <c r="D155" i="6"/>
  <c r="E154" i="6"/>
  <c r="D154" i="6"/>
  <c r="E153" i="6"/>
  <c r="D153" i="6"/>
  <c r="E152" i="6"/>
  <c r="D152" i="6"/>
  <c r="E151" i="6"/>
  <c r="D151" i="6"/>
  <c r="E150" i="6"/>
  <c r="D150" i="6"/>
  <c r="E149" i="6"/>
  <c r="D149" i="6"/>
  <c r="E148" i="6"/>
  <c r="D148" i="6"/>
  <c r="E147" i="6"/>
  <c r="D147" i="6"/>
  <c r="E146" i="6"/>
  <c r="D146" i="6"/>
  <c r="E145" i="6"/>
  <c r="D145" i="6"/>
  <c r="E144" i="6"/>
  <c r="D144" i="6"/>
  <c r="E143" i="6"/>
  <c r="D143" i="6"/>
  <c r="E142" i="6"/>
  <c r="D142" i="6"/>
  <c r="E141" i="6"/>
  <c r="D141" i="6"/>
  <c r="E140" i="6"/>
  <c r="D140" i="6"/>
  <c r="E139" i="6"/>
  <c r="D139" i="6"/>
  <c r="E138" i="6"/>
  <c r="D138" i="6"/>
  <c r="E137" i="6"/>
  <c r="D137" i="6"/>
  <c r="E136" i="6"/>
  <c r="D136" i="6"/>
  <c r="E135" i="6"/>
  <c r="D135" i="6"/>
  <c r="E134" i="6"/>
  <c r="D134" i="6"/>
  <c r="E133" i="6"/>
  <c r="D133" i="6"/>
  <c r="E132" i="6"/>
  <c r="D132" i="6"/>
  <c r="E131" i="6"/>
  <c r="D131" i="6"/>
  <c r="E130" i="6"/>
  <c r="D130" i="6"/>
  <c r="E129" i="6"/>
  <c r="D129" i="6"/>
  <c r="E128" i="6"/>
  <c r="D128" i="6"/>
  <c r="E127" i="6"/>
  <c r="D127" i="6"/>
  <c r="E126" i="6"/>
  <c r="D126" i="6"/>
  <c r="E125" i="6"/>
  <c r="D125" i="6"/>
  <c r="E124" i="6"/>
  <c r="D124" i="6"/>
  <c r="E123" i="6"/>
  <c r="D123" i="6"/>
  <c r="E122" i="6"/>
  <c r="D122" i="6"/>
  <c r="E121" i="6"/>
  <c r="D121" i="6"/>
  <c r="E120" i="6"/>
  <c r="D120" i="6"/>
  <c r="E119" i="6"/>
  <c r="D119" i="6"/>
  <c r="E118" i="6"/>
  <c r="D118" i="6"/>
  <c r="E117" i="6"/>
  <c r="D117" i="6"/>
  <c r="E116" i="6"/>
  <c r="D116" i="6"/>
  <c r="E115" i="6"/>
  <c r="D115" i="6"/>
  <c r="E114" i="6"/>
  <c r="D114" i="6"/>
  <c r="E113" i="6"/>
  <c r="D113" i="6"/>
  <c r="E112" i="6"/>
  <c r="D112" i="6"/>
  <c r="E111" i="6"/>
  <c r="D111" i="6"/>
  <c r="E110" i="6"/>
  <c r="D110" i="6"/>
  <c r="E109" i="6"/>
  <c r="D109" i="6"/>
  <c r="E108" i="6"/>
  <c r="D108" i="6"/>
  <c r="E107" i="6"/>
  <c r="D107" i="6"/>
  <c r="E106" i="6"/>
  <c r="D106" i="6"/>
  <c r="E105" i="6"/>
  <c r="D105" i="6"/>
  <c r="E104" i="6"/>
  <c r="D104" i="6"/>
  <c r="E103" i="6"/>
  <c r="D103" i="6"/>
  <c r="E102" i="6"/>
  <c r="D102" i="6"/>
  <c r="E101" i="6"/>
  <c r="D101" i="6"/>
  <c r="E100" i="6"/>
  <c r="D100" i="6"/>
  <c r="E99" i="6"/>
  <c r="D99" i="6"/>
  <c r="E98" i="6"/>
  <c r="D98" i="6"/>
  <c r="E97" i="6"/>
  <c r="D97" i="6"/>
  <c r="E96" i="6"/>
  <c r="D96" i="6"/>
  <c r="E95" i="6"/>
  <c r="D95" i="6"/>
  <c r="E94" i="6"/>
  <c r="D94" i="6"/>
  <c r="E93" i="6"/>
  <c r="D93" i="6"/>
  <c r="E92" i="6"/>
  <c r="D92" i="6"/>
  <c r="E91" i="6"/>
  <c r="D91" i="6"/>
  <c r="E90" i="6"/>
  <c r="D90" i="6"/>
  <c r="E89" i="6"/>
  <c r="D89" i="6"/>
  <c r="E88" i="6"/>
  <c r="D88" i="6"/>
  <c r="E87" i="6"/>
  <c r="D87" i="6"/>
  <c r="E86" i="6"/>
  <c r="D86" i="6"/>
  <c r="E85" i="6"/>
  <c r="D85" i="6"/>
  <c r="E84" i="6"/>
  <c r="D84" i="6"/>
  <c r="E83" i="6"/>
  <c r="D83" i="6"/>
  <c r="E82" i="6"/>
  <c r="D82" i="6"/>
  <c r="E81" i="6"/>
  <c r="D81" i="6"/>
  <c r="E80" i="6"/>
  <c r="D80" i="6"/>
  <c r="E79" i="6"/>
  <c r="D79" i="6"/>
  <c r="E78" i="6"/>
  <c r="D78" i="6"/>
  <c r="E77" i="6"/>
  <c r="D77" i="6"/>
  <c r="E76" i="6"/>
  <c r="D76" i="6"/>
  <c r="E75" i="6"/>
  <c r="D75" i="6"/>
  <c r="E74" i="6"/>
  <c r="D74" i="6"/>
  <c r="E73" i="6"/>
  <c r="D73" i="6"/>
  <c r="E72" i="6"/>
  <c r="D72" i="6"/>
  <c r="E71" i="6"/>
  <c r="D71" i="6"/>
  <c r="E70" i="6"/>
  <c r="D70" i="6"/>
  <c r="E69" i="6"/>
  <c r="D69" i="6"/>
  <c r="E68" i="6"/>
  <c r="D68" i="6"/>
  <c r="E67" i="6"/>
  <c r="D67" i="6"/>
  <c r="E66" i="6"/>
  <c r="D66" i="6"/>
  <c r="E65" i="6"/>
  <c r="D65" i="6"/>
  <c r="E64" i="6"/>
  <c r="D64" i="6"/>
  <c r="E63" i="6"/>
  <c r="D63" i="6"/>
  <c r="E62" i="6"/>
  <c r="D62" i="6"/>
  <c r="E61" i="6"/>
  <c r="D61" i="6"/>
  <c r="E60" i="6"/>
  <c r="D60" i="6"/>
  <c r="E59" i="6"/>
  <c r="D59" i="6"/>
  <c r="E58" i="6"/>
  <c r="D58" i="6"/>
  <c r="E57" i="6"/>
  <c r="D57" i="6"/>
  <c r="E56" i="6"/>
  <c r="D56" i="6"/>
  <c r="E55" i="6"/>
  <c r="D55" i="6"/>
  <c r="E54" i="6"/>
  <c r="D54" i="6"/>
  <c r="E53" i="6"/>
  <c r="D53" i="6"/>
  <c r="E52" i="6"/>
  <c r="D52" i="6"/>
  <c r="E51" i="6"/>
  <c r="D51" i="6"/>
  <c r="E50" i="6"/>
  <c r="D50" i="6"/>
  <c r="E49" i="6"/>
  <c r="D49" i="6"/>
  <c r="E48" i="6"/>
  <c r="D48" i="6"/>
  <c r="E47" i="6"/>
  <c r="D47" i="6"/>
  <c r="E46" i="6"/>
  <c r="D46" i="6"/>
  <c r="E45" i="6"/>
  <c r="D45" i="6"/>
  <c r="E44" i="6"/>
  <c r="D44" i="6"/>
  <c r="E43" i="6"/>
  <c r="D43" i="6"/>
  <c r="E42" i="6"/>
  <c r="D42" i="6"/>
  <c r="E41" i="6"/>
  <c r="D41" i="6"/>
  <c r="E40" i="6"/>
  <c r="D40" i="6"/>
  <c r="E39" i="6"/>
  <c r="D39" i="6"/>
  <c r="E38" i="6"/>
  <c r="D38" i="6"/>
  <c r="E37" i="6"/>
  <c r="D37" i="6"/>
  <c r="E36" i="6"/>
  <c r="D36" i="6"/>
  <c r="E35" i="6"/>
  <c r="D35" i="6"/>
  <c r="E34" i="6"/>
  <c r="D34" i="6"/>
  <c r="E33" i="6"/>
  <c r="D33" i="6"/>
  <c r="D32" i="6"/>
  <c r="D31" i="6"/>
  <c r="E13" i="8" l="1"/>
  <c r="E16" i="8"/>
  <c r="E17" i="8"/>
  <c r="E18" i="8"/>
  <c r="E19" i="8"/>
  <c r="E20" i="8"/>
  <c r="E21" i="8"/>
  <c r="E22" i="8"/>
  <c r="E23" i="8"/>
  <c r="E24" i="8"/>
  <c r="E25" i="8"/>
  <c r="E26" i="8"/>
  <c r="E27" i="8"/>
  <c r="E28" i="8"/>
  <c r="E29" i="8"/>
  <c r="E30" i="8"/>
  <c r="E31" i="8"/>
  <c r="E32" i="8"/>
  <c r="E33" i="8"/>
  <c r="E34" i="8"/>
  <c r="E35" i="8"/>
  <c r="E36" i="8"/>
  <c r="E37" i="8"/>
  <c r="E38" i="8"/>
  <c r="E39" i="8"/>
  <c r="E40" i="8"/>
  <c r="E41" i="8"/>
  <c r="E42" i="8"/>
  <c r="E43" i="8"/>
  <c r="E44" i="8"/>
  <c r="E45" i="8"/>
  <c r="E46" i="8"/>
  <c r="E47" i="8"/>
  <c r="E48" i="8"/>
  <c r="E49" i="8"/>
  <c r="E50" i="8"/>
  <c r="E51" i="8"/>
  <c r="E52" i="8"/>
  <c r="E53" i="8"/>
  <c r="E54" i="8"/>
  <c r="E55" i="8"/>
  <c r="E56" i="8"/>
  <c r="E57" i="8"/>
  <c r="E58" i="8"/>
  <c r="E59" i="8"/>
  <c r="E60" i="8"/>
  <c r="E61" i="8"/>
  <c r="E62" i="8"/>
  <c r="E63" i="8"/>
  <c r="E64" i="8"/>
  <c r="E65" i="8"/>
  <c r="E66" i="8"/>
  <c r="E67" i="8"/>
  <c r="E68" i="8"/>
  <c r="E69" i="8"/>
  <c r="E70" i="8"/>
  <c r="E71" i="8"/>
  <c r="E72" i="8"/>
  <c r="E73" i="8"/>
  <c r="E74" i="8"/>
  <c r="E75" i="8"/>
  <c r="E76" i="8"/>
  <c r="E77" i="8"/>
  <c r="E78" i="8"/>
  <c r="E79" i="8"/>
  <c r="E80" i="8"/>
  <c r="E81" i="8"/>
  <c r="E82" i="8"/>
  <c r="E83" i="8"/>
  <c r="E84" i="8"/>
  <c r="E85" i="8"/>
  <c r="E86" i="8"/>
  <c r="E87" i="8"/>
  <c r="E88" i="8"/>
  <c r="E89" i="8"/>
  <c r="E90" i="8"/>
  <c r="E91" i="8"/>
  <c r="E92" i="8"/>
  <c r="E93" i="8"/>
  <c r="E94" i="8"/>
  <c r="E95" i="8"/>
  <c r="E96" i="8"/>
  <c r="E97" i="8"/>
  <c r="E98" i="8"/>
  <c r="E99" i="8"/>
  <c r="E100" i="8"/>
  <c r="E101" i="8"/>
  <c r="E102" i="8"/>
  <c r="E103" i="8"/>
  <c r="E104" i="8"/>
  <c r="E105" i="8"/>
  <c r="E106" i="8"/>
  <c r="E107" i="8"/>
  <c r="E108" i="8"/>
  <c r="E109" i="8"/>
  <c r="E110" i="8"/>
  <c r="E111" i="8"/>
  <c r="E112" i="8"/>
  <c r="E113" i="8"/>
  <c r="E114" i="8"/>
  <c r="E115" i="8"/>
  <c r="E116" i="8"/>
  <c r="E117" i="8"/>
  <c r="E118" i="8"/>
  <c r="E119" i="8"/>
  <c r="E120" i="8"/>
  <c r="E121" i="8"/>
  <c r="E122" i="8"/>
  <c r="E123" i="8"/>
  <c r="E124" i="8"/>
  <c r="E125" i="8"/>
  <c r="E126" i="8"/>
  <c r="E127" i="8"/>
  <c r="E128" i="8"/>
  <c r="E129" i="8"/>
  <c r="E130" i="8"/>
  <c r="E131" i="8"/>
  <c r="E132" i="8"/>
  <c r="E133" i="8"/>
  <c r="E134" i="8"/>
  <c r="E135" i="8"/>
  <c r="E136" i="8"/>
  <c r="E137" i="8"/>
  <c r="E138" i="8"/>
  <c r="E139" i="8"/>
  <c r="E140" i="8"/>
  <c r="E141" i="8"/>
  <c r="E142" i="8"/>
  <c r="E143" i="8"/>
  <c r="E144" i="8"/>
  <c r="E145" i="8"/>
  <c r="E146" i="8"/>
  <c r="E147" i="8"/>
  <c r="E148" i="8"/>
  <c r="E149" i="8"/>
  <c r="E150" i="8"/>
  <c r="E151" i="8"/>
  <c r="E152" i="8"/>
  <c r="E153" i="8"/>
  <c r="E154" i="8"/>
  <c r="E155" i="8"/>
  <c r="E156" i="8"/>
  <c r="E157" i="8"/>
  <c r="E158" i="8"/>
  <c r="E159" i="8"/>
  <c r="E160" i="8"/>
  <c r="E161" i="8"/>
  <c r="E162" i="8"/>
  <c r="E163" i="8"/>
  <c r="E164" i="8"/>
  <c r="E165" i="8"/>
  <c r="E166" i="8"/>
  <c r="E167" i="8"/>
  <c r="E168" i="8"/>
  <c r="E169" i="8"/>
  <c r="E170" i="8"/>
  <c r="E171" i="8"/>
  <c r="E172" i="8"/>
  <c r="E173" i="8"/>
  <c r="E174" i="8"/>
  <c r="E175" i="8"/>
  <c r="E176" i="8"/>
  <c r="E177" i="8"/>
  <c r="E178" i="8"/>
  <c r="E179" i="8"/>
  <c r="E180" i="8"/>
  <c r="E181" i="8"/>
  <c r="E182" i="8"/>
  <c r="E183" i="8"/>
  <c r="E184" i="8"/>
  <c r="E185" i="8"/>
  <c r="E186" i="8"/>
  <c r="E187" i="8"/>
  <c r="E188" i="8"/>
  <c r="E189" i="8"/>
  <c r="E190" i="8"/>
  <c r="E191" i="8"/>
  <c r="E192" i="8"/>
  <c r="E193" i="8"/>
  <c r="E194" i="8"/>
  <c r="E195" i="8"/>
  <c r="E196" i="8"/>
  <c r="E197" i="8"/>
  <c r="E198" i="8"/>
  <c r="E199" i="8"/>
  <c r="E200" i="8"/>
  <c r="E201" i="8"/>
  <c r="E202" i="8"/>
  <c r="E203" i="8"/>
  <c r="E204" i="8"/>
  <c r="E205" i="8"/>
  <c r="E206" i="8"/>
  <c r="E207" i="8"/>
  <c r="E208" i="8"/>
  <c r="E209" i="8"/>
  <c r="E210" i="8"/>
  <c r="E211" i="8"/>
  <c r="E212" i="8"/>
  <c r="E213" i="8"/>
  <c r="E214" i="8"/>
  <c r="E215" i="8"/>
  <c r="E216" i="8"/>
  <c r="E217" i="8"/>
  <c r="E218" i="8"/>
  <c r="E219" i="8"/>
  <c r="E220" i="8"/>
  <c r="E221" i="8"/>
  <c r="E222" i="8"/>
  <c r="E223" i="8"/>
  <c r="E224" i="8"/>
  <c r="E225" i="8"/>
  <c r="E226" i="8"/>
  <c r="E227" i="8"/>
  <c r="E228" i="8"/>
  <c r="E229" i="8"/>
  <c r="E230" i="8"/>
  <c r="E231" i="8"/>
  <c r="E232" i="8"/>
  <c r="E233" i="8"/>
  <c r="E234" i="8"/>
  <c r="E235" i="8"/>
  <c r="E236" i="8"/>
  <c r="E237" i="8"/>
  <c r="E238" i="8"/>
  <c r="E239" i="8"/>
  <c r="E240" i="8"/>
  <c r="E241" i="8"/>
  <c r="E242" i="8"/>
  <c r="E243" i="8"/>
  <c r="E244" i="8"/>
  <c r="E245" i="8"/>
  <c r="E246" i="8"/>
  <c r="E247" i="8"/>
  <c r="E248" i="8"/>
  <c r="E249" i="8"/>
  <c r="E250" i="8"/>
  <c r="E251" i="8"/>
  <c r="E252" i="8"/>
  <c r="E253" i="8"/>
  <c r="E254" i="8"/>
  <c r="E255" i="8"/>
  <c r="E256" i="8"/>
  <c r="E257" i="8"/>
  <c r="E258" i="8"/>
  <c r="E259" i="8"/>
  <c r="E260" i="8"/>
  <c r="E261" i="8"/>
  <c r="E262" i="8"/>
  <c r="E263" i="8"/>
  <c r="E264" i="8"/>
  <c r="E265" i="8"/>
  <c r="E266" i="8"/>
  <c r="E267" i="8"/>
  <c r="E268" i="8"/>
  <c r="E269" i="8"/>
  <c r="E270" i="8"/>
  <c r="E271" i="8"/>
  <c r="E272" i="8"/>
  <c r="E273" i="8"/>
  <c r="E274" i="8"/>
  <c r="E275" i="8"/>
  <c r="E276" i="8"/>
  <c r="E277" i="8"/>
  <c r="E278" i="8"/>
  <c r="E279" i="8"/>
  <c r="E280" i="8"/>
  <c r="E281" i="8"/>
  <c r="E282" i="8"/>
  <c r="E283" i="8"/>
  <c r="E284" i="8"/>
  <c r="E285" i="8"/>
  <c r="E286" i="8"/>
  <c r="E287" i="8"/>
  <c r="E288" i="8"/>
  <c r="E289" i="8"/>
  <c r="E290" i="8"/>
  <c r="E291" i="8"/>
  <c r="E292" i="8"/>
  <c r="E293" i="8"/>
  <c r="E294" i="8"/>
  <c r="E295" i="8"/>
  <c r="E296" i="8"/>
  <c r="E297" i="8"/>
  <c r="E298" i="8"/>
  <c r="E299" i="8"/>
  <c r="E300" i="8"/>
  <c r="E301" i="8"/>
  <c r="E302" i="8"/>
  <c r="E303" i="8"/>
  <c r="E304" i="8"/>
  <c r="E305" i="8"/>
  <c r="E306" i="8"/>
  <c r="E307" i="8"/>
  <c r="E308" i="8"/>
  <c r="E309" i="8"/>
  <c r="E310" i="8"/>
  <c r="E311" i="8"/>
  <c r="E312" i="8"/>
  <c r="E313" i="8"/>
  <c r="E314" i="8"/>
  <c r="E315" i="8"/>
  <c r="E316" i="8"/>
  <c r="E317" i="8"/>
  <c r="E318" i="8"/>
  <c r="E319" i="8"/>
  <c r="E320" i="8"/>
  <c r="E321" i="8"/>
  <c r="E322" i="8"/>
  <c r="E323" i="8"/>
  <c r="E324" i="8"/>
  <c r="E325" i="8"/>
  <c r="E326" i="8"/>
  <c r="E327" i="8"/>
  <c r="E328" i="8"/>
  <c r="E329" i="8"/>
  <c r="E330" i="8"/>
  <c r="E331" i="8"/>
  <c r="E332" i="8"/>
  <c r="E333" i="8"/>
  <c r="E334" i="8"/>
  <c r="E335" i="8"/>
  <c r="E336" i="8"/>
  <c r="E337" i="8"/>
  <c r="E338" i="8"/>
  <c r="E339" i="8"/>
  <c r="E340" i="8"/>
  <c r="E341" i="8"/>
  <c r="E342" i="8"/>
  <c r="E343" i="8"/>
  <c r="E344" i="8"/>
  <c r="E345" i="8"/>
  <c r="E346" i="8"/>
  <c r="E347" i="8"/>
  <c r="E348" i="8"/>
  <c r="E349" i="8"/>
  <c r="E350" i="8"/>
  <c r="E351" i="8"/>
  <c r="E352" i="8"/>
  <c r="E353" i="8"/>
  <c r="E354" i="8"/>
  <c r="E355" i="8"/>
  <c r="E356" i="8"/>
  <c r="E357" i="8"/>
  <c r="E358" i="8"/>
  <c r="E359" i="8"/>
  <c r="E360" i="8"/>
  <c r="E361" i="8"/>
  <c r="E362" i="8"/>
  <c r="E363" i="8"/>
  <c r="E364" i="8"/>
  <c r="E365" i="8"/>
  <c r="E366" i="8"/>
  <c r="E367" i="8"/>
  <c r="E368" i="8"/>
  <c r="E369" i="8"/>
  <c r="E370" i="8"/>
  <c r="E371" i="8"/>
  <c r="E372" i="8"/>
  <c r="E373" i="8"/>
  <c r="E374" i="8"/>
  <c r="E375" i="8"/>
  <c r="E376" i="8"/>
  <c r="E377" i="8"/>
  <c r="E378" i="8"/>
  <c r="E379" i="8"/>
  <c r="E380" i="8"/>
  <c r="E381" i="8"/>
  <c r="E382" i="8"/>
  <c r="E383" i="8"/>
  <c r="E384" i="8"/>
  <c r="E385" i="8"/>
  <c r="E386" i="8"/>
  <c r="E387" i="8"/>
  <c r="E388" i="8"/>
  <c r="E389" i="8"/>
  <c r="E390" i="8"/>
  <c r="E391" i="8"/>
  <c r="E392" i="8"/>
  <c r="E393" i="8"/>
  <c r="E394" i="8"/>
  <c r="E395" i="8"/>
  <c r="E396" i="8"/>
  <c r="E397" i="8"/>
  <c r="E398" i="8"/>
  <c r="E399" i="8"/>
  <c r="E400" i="8"/>
  <c r="E401" i="8"/>
  <c r="E402" i="8"/>
  <c r="E403" i="8"/>
  <c r="E404" i="8"/>
  <c r="E405" i="8"/>
  <c r="E406" i="8"/>
  <c r="E407" i="8"/>
  <c r="E408" i="8"/>
  <c r="E409" i="8"/>
  <c r="E410" i="8"/>
  <c r="E411" i="8"/>
  <c r="E412" i="8"/>
  <c r="E413" i="8"/>
  <c r="E414" i="8"/>
  <c r="E415" i="8"/>
  <c r="E416" i="8"/>
  <c r="E417" i="8"/>
  <c r="E418" i="8"/>
  <c r="E419" i="8"/>
  <c r="E420" i="8"/>
  <c r="E421" i="8"/>
  <c r="E422" i="8"/>
  <c r="E423" i="8"/>
  <c r="E424" i="8"/>
  <c r="E425" i="8"/>
  <c r="E426" i="8"/>
  <c r="E427" i="8"/>
  <c r="E428" i="8"/>
  <c r="E429" i="8"/>
  <c r="E430" i="8"/>
  <c r="E431" i="8"/>
  <c r="E432" i="8"/>
  <c r="E433" i="8"/>
  <c r="E434" i="8"/>
  <c r="E435" i="8"/>
  <c r="E436" i="8"/>
  <c r="E437" i="8"/>
  <c r="E438" i="8"/>
  <c r="E439" i="8"/>
  <c r="E440" i="8"/>
  <c r="E441" i="8"/>
  <c r="E442" i="8"/>
  <c r="E443" i="8"/>
  <c r="E444" i="8"/>
  <c r="E445" i="8"/>
  <c r="E446" i="8"/>
  <c r="E447" i="8"/>
  <c r="E448" i="8"/>
  <c r="E449" i="8"/>
  <c r="E450" i="8"/>
  <c r="E451" i="8"/>
  <c r="E452" i="8"/>
  <c r="E453" i="8"/>
  <c r="E454" i="8"/>
  <c r="E455" i="8"/>
  <c r="E456" i="8"/>
  <c r="E457" i="8"/>
  <c r="E458" i="8"/>
  <c r="E459" i="8"/>
  <c r="E460" i="8"/>
  <c r="E461" i="8"/>
  <c r="E462" i="8"/>
  <c r="E463" i="8"/>
  <c r="E464" i="8"/>
  <c r="E465" i="8"/>
  <c r="E466" i="8"/>
  <c r="E467" i="8"/>
  <c r="E468" i="8"/>
  <c r="E469" i="8"/>
  <c r="E470" i="8"/>
  <c r="E471" i="8"/>
  <c r="E472" i="8"/>
  <c r="E473" i="8"/>
  <c r="E474" i="8"/>
  <c r="E475" i="8"/>
  <c r="E476" i="8"/>
  <c r="E477" i="8"/>
  <c r="E478" i="8"/>
  <c r="E479" i="8"/>
  <c r="E480" i="8"/>
  <c r="E481" i="8"/>
  <c r="E482" i="8"/>
  <c r="E483" i="8"/>
  <c r="E484" i="8"/>
  <c r="E485" i="8"/>
  <c r="E486" i="8"/>
  <c r="E487" i="8"/>
  <c r="E488" i="8"/>
  <c r="E489" i="8"/>
  <c r="E490" i="8"/>
  <c r="E491" i="8"/>
  <c r="E492" i="8"/>
  <c r="E493" i="8"/>
  <c r="E494" i="8"/>
  <c r="E495" i="8"/>
  <c r="E496" i="8"/>
  <c r="E497" i="8"/>
  <c r="E498" i="8"/>
  <c r="E499" i="8"/>
  <c r="E500" i="8"/>
  <c r="E501" i="8"/>
  <c r="E502" i="8"/>
  <c r="E503" i="8"/>
  <c r="E504" i="8"/>
  <c r="E505" i="8"/>
  <c r="E506" i="8"/>
  <c r="E507" i="8"/>
  <c r="E508" i="8"/>
  <c r="E509" i="8"/>
  <c r="E510" i="8"/>
  <c r="E511" i="8"/>
  <c r="E512" i="8"/>
  <c r="E513" i="8"/>
  <c r="E514" i="8"/>
  <c r="E515" i="8"/>
  <c r="E516" i="8"/>
  <c r="E517" i="8"/>
  <c r="E518" i="8"/>
  <c r="E519" i="8"/>
  <c r="E520" i="8"/>
  <c r="E521" i="8"/>
  <c r="E522" i="8"/>
  <c r="E523" i="8"/>
  <c r="E524" i="8"/>
  <c r="E525" i="8"/>
  <c r="E526" i="8"/>
  <c r="E527" i="8"/>
  <c r="E528" i="8"/>
  <c r="E529" i="8"/>
  <c r="E530" i="8"/>
  <c r="E531" i="8"/>
  <c r="E532" i="8"/>
  <c r="E533" i="8"/>
  <c r="E534" i="8"/>
  <c r="E535" i="8"/>
  <c r="E536" i="8"/>
  <c r="E537" i="8"/>
  <c r="E538" i="8"/>
  <c r="E539" i="8"/>
  <c r="E540" i="8"/>
  <c r="E541" i="8"/>
  <c r="E542" i="8"/>
  <c r="E543" i="8"/>
  <c r="E544" i="8"/>
  <c r="E545" i="8"/>
  <c r="E546" i="8"/>
  <c r="E547" i="8"/>
  <c r="E548" i="8"/>
  <c r="E549" i="8"/>
  <c r="E550" i="8"/>
  <c r="E551" i="8"/>
  <c r="E552" i="8"/>
  <c r="E553" i="8"/>
  <c r="E554" i="8"/>
  <c r="E555" i="8"/>
  <c r="E556" i="8"/>
  <c r="E557" i="8"/>
  <c r="E558" i="8"/>
  <c r="E559" i="8"/>
  <c r="E560" i="8"/>
  <c r="E561" i="8"/>
  <c r="E562" i="8"/>
  <c r="E563" i="8"/>
  <c r="E564" i="8"/>
  <c r="E565" i="8"/>
  <c r="E566" i="8"/>
  <c r="E567" i="8"/>
  <c r="E568" i="8"/>
  <c r="E569" i="8"/>
  <c r="E570" i="8"/>
  <c r="E571" i="8"/>
  <c r="E572" i="8"/>
  <c r="E573" i="8"/>
  <c r="E574" i="8"/>
  <c r="E575" i="8"/>
  <c r="E576" i="8"/>
  <c r="E577" i="8"/>
  <c r="E578" i="8"/>
  <c r="E579" i="8"/>
  <c r="E580" i="8"/>
  <c r="E581" i="8"/>
  <c r="E582" i="8"/>
  <c r="E583" i="8"/>
  <c r="E584" i="8"/>
  <c r="E585" i="8"/>
  <c r="E586" i="8"/>
  <c r="E587" i="8"/>
  <c r="E588" i="8"/>
  <c r="E589" i="8"/>
  <c r="E590" i="8"/>
  <c r="E591" i="8"/>
  <c r="E592" i="8"/>
  <c r="E593" i="8"/>
  <c r="E594" i="8"/>
  <c r="E595" i="8"/>
  <c r="E596" i="8"/>
  <c r="E597" i="8"/>
  <c r="E598" i="8"/>
  <c r="E599" i="8"/>
  <c r="E600" i="8"/>
  <c r="E601" i="8"/>
  <c r="E602" i="8"/>
  <c r="E603" i="8"/>
  <c r="E604" i="8"/>
  <c r="E605" i="8"/>
  <c r="E606" i="8"/>
  <c r="E607" i="8"/>
  <c r="E608" i="8"/>
  <c r="E609" i="8"/>
  <c r="E610" i="8"/>
  <c r="E611" i="8"/>
  <c r="E612" i="8"/>
  <c r="E613" i="8"/>
  <c r="E614" i="8"/>
  <c r="E615" i="8"/>
  <c r="E616" i="8"/>
  <c r="E617" i="8"/>
  <c r="E618" i="8"/>
  <c r="E619" i="8"/>
  <c r="E620" i="8"/>
  <c r="E621" i="8"/>
  <c r="E622" i="8"/>
  <c r="E623" i="8"/>
  <c r="E624" i="8"/>
  <c r="E625" i="8"/>
  <c r="E626" i="8"/>
  <c r="E627" i="8"/>
  <c r="E628" i="8"/>
  <c r="E629" i="8"/>
  <c r="E630" i="8"/>
  <c r="E631" i="8"/>
  <c r="E632" i="8"/>
  <c r="E633" i="8"/>
  <c r="E634" i="8"/>
  <c r="E635" i="8"/>
  <c r="E636" i="8"/>
  <c r="E637" i="8"/>
  <c r="E638" i="8"/>
  <c r="E639" i="8"/>
  <c r="E640" i="8"/>
  <c r="E641" i="8"/>
  <c r="E642" i="8"/>
  <c r="E643" i="8"/>
  <c r="E644" i="8"/>
  <c r="E645" i="8"/>
  <c r="E646" i="8"/>
  <c r="E647" i="8"/>
  <c r="E648" i="8"/>
  <c r="E649" i="8"/>
  <c r="E650" i="8"/>
  <c r="E651" i="8"/>
  <c r="E652" i="8"/>
  <c r="E653" i="8"/>
  <c r="E654" i="8"/>
  <c r="E655" i="8"/>
  <c r="E656" i="8"/>
  <c r="E657" i="8"/>
  <c r="E658" i="8"/>
  <c r="E659" i="8"/>
  <c r="E660" i="8"/>
  <c r="E661" i="8"/>
  <c r="E662" i="8"/>
  <c r="E663" i="8"/>
  <c r="E664" i="8"/>
  <c r="E665" i="8"/>
  <c r="E666" i="8"/>
  <c r="E667" i="8"/>
  <c r="E668" i="8"/>
  <c r="E669" i="8"/>
  <c r="E670" i="8"/>
  <c r="E671" i="8"/>
  <c r="E672" i="8"/>
  <c r="E673" i="8"/>
  <c r="E674" i="8"/>
  <c r="E675" i="8"/>
  <c r="E676" i="8"/>
  <c r="E677" i="8"/>
  <c r="E678" i="8"/>
  <c r="E679" i="8"/>
  <c r="E680" i="8"/>
  <c r="E681" i="8"/>
  <c r="E682" i="8"/>
  <c r="E683" i="8"/>
  <c r="E684" i="8"/>
  <c r="E685" i="8"/>
  <c r="E686" i="8"/>
  <c r="E687" i="8"/>
  <c r="E688" i="8"/>
  <c r="E689" i="8"/>
  <c r="E690" i="8"/>
  <c r="E691" i="8"/>
  <c r="E692" i="8"/>
  <c r="E693" i="8"/>
  <c r="E694" i="8"/>
  <c r="E695" i="8"/>
  <c r="E696" i="8"/>
  <c r="E697" i="8"/>
  <c r="E698" i="8"/>
  <c r="E699" i="8"/>
  <c r="E700" i="8"/>
  <c r="E701" i="8"/>
  <c r="E702" i="8"/>
  <c r="E703" i="8"/>
  <c r="E704" i="8"/>
  <c r="E705" i="8"/>
  <c r="E706" i="8"/>
  <c r="E707" i="8"/>
  <c r="E708" i="8"/>
  <c r="E709" i="8"/>
  <c r="E710" i="8"/>
  <c r="E711" i="8"/>
  <c r="E712" i="8"/>
  <c r="E713" i="8"/>
  <c r="E714" i="8"/>
  <c r="E715" i="8"/>
  <c r="E716" i="8"/>
  <c r="E717" i="8"/>
  <c r="E718" i="8"/>
  <c r="E719" i="8"/>
  <c r="E720" i="8"/>
  <c r="E721" i="8"/>
  <c r="E722" i="8"/>
  <c r="E723" i="8"/>
  <c r="E724" i="8"/>
  <c r="E725" i="8"/>
  <c r="E726" i="8"/>
  <c r="E727" i="8"/>
  <c r="E728" i="8"/>
  <c r="E729" i="8"/>
  <c r="E730" i="8"/>
  <c r="E731" i="8"/>
  <c r="E732" i="8"/>
  <c r="E733" i="8"/>
  <c r="E734" i="8"/>
  <c r="E735" i="8"/>
  <c r="E736" i="8"/>
  <c r="E737" i="8"/>
  <c r="E738" i="8"/>
  <c r="E739" i="8"/>
  <c r="E740" i="8"/>
  <c r="E741" i="8"/>
  <c r="E742" i="8"/>
  <c r="E743" i="8"/>
  <c r="E744" i="8"/>
  <c r="E745" i="8"/>
  <c r="E746" i="8"/>
  <c r="E747" i="8"/>
  <c r="E748" i="8"/>
  <c r="E749" i="8"/>
  <c r="E750" i="8"/>
  <c r="E751" i="8"/>
  <c r="E752" i="8"/>
  <c r="E753" i="8"/>
  <c r="E754" i="8"/>
  <c r="E755" i="8"/>
  <c r="E756" i="8"/>
  <c r="E757" i="8"/>
  <c r="E758" i="8"/>
  <c r="E759" i="8"/>
  <c r="E760" i="8"/>
  <c r="E761" i="8"/>
  <c r="E762" i="8"/>
  <c r="E763" i="8"/>
  <c r="E764" i="8"/>
  <c r="E765" i="8"/>
  <c r="E766" i="8"/>
  <c r="E767" i="8"/>
  <c r="E768" i="8"/>
  <c r="E769" i="8"/>
  <c r="E770" i="8"/>
  <c r="E771" i="8"/>
  <c r="E772" i="8"/>
  <c r="E773" i="8"/>
  <c r="E774" i="8"/>
  <c r="E775" i="8"/>
  <c r="E776" i="8"/>
  <c r="E777" i="8"/>
  <c r="E778" i="8"/>
  <c r="E779" i="8"/>
  <c r="E780" i="8"/>
  <c r="E781" i="8"/>
  <c r="E782" i="8"/>
  <c r="E783" i="8"/>
  <c r="E784" i="8"/>
  <c r="E785" i="8"/>
  <c r="E786" i="8"/>
  <c r="E787" i="8"/>
  <c r="E788" i="8"/>
  <c r="E789" i="8"/>
  <c r="E790" i="8"/>
  <c r="E791" i="8"/>
  <c r="E792" i="8"/>
  <c r="E793" i="8"/>
  <c r="E794" i="8"/>
  <c r="E795" i="8"/>
  <c r="E796" i="8"/>
  <c r="E797" i="8"/>
  <c r="E798" i="8"/>
  <c r="E799" i="8"/>
  <c r="E800" i="8"/>
  <c r="E801" i="8"/>
  <c r="E802" i="8"/>
  <c r="E803" i="8"/>
  <c r="E804" i="8"/>
  <c r="E805" i="8"/>
  <c r="E806" i="8"/>
  <c r="E807" i="8"/>
  <c r="E808" i="8"/>
  <c r="E809" i="8"/>
  <c r="E810" i="8"/>
  <c r="E811" i="8"/>
  <c r="E812" i="8"/>
  <c r="E813" i="8"/>
  <c r="E814" i="8"/>
  <c r="E815" i="8"/>
  <c r="E816" i="8"/>
  <c r="E817" i="8"/>
  <c r="E818" i="8"/>
  <c r="E819" i="8"/>
  <c r="E820" i="8"/>
  <c r="E821" i="8"/>
  <c r="E822" i="8"/>
  <c r="E823" i="8"/>
  <c r="E824" i="8"/>
  <c r="E825" i="8"/>
  <c r="E826" i="8"/>
  <c r="E827" i="8"/>
  <c r="E828" i="8"/>
  <c r="E829" i="8"/>
  <c r="E830" i="8"/>
  <c r="E831" i="8"/>
  <c r="E832" i="8"/>
  <c r="E833" i="8"/>
  <c r="E834" i="8"/>
  <c r="E835" i="8"/>
  <c r="E836" i="8"/>
  <c r="E837" i="8"/>
  <c r="E838" i="8"/>
  <c r="E839" i="8"/>
  <c r="E840" i="8"/>
  <c r="E841" i="8"/>
  <c r="E842" i="8"/>
  <c r="E843" i="8"/>
  <c r="E844" i="8"/>
  <c r="E845" i="8"/>
  <c r="E846" i="8"/>
  <c r="E847" i="8"/>
  <c r="E848" i="8"/>
  <c r="E849" i="8"/>
  <c r="E850" i="8"/>
  <c r="E851" i="8"/>
  <c r="E852" i="8"/>
  <c r="E853" i="8"/>
  <c r="E854" i="8"/>
  <c r="E855" i="8"/>
  <c r="E856" i="8"/>
  <c r="E857" i="8"/>
  <c r="E858" i="8"/>
  <c r="E859" i="8"/>
  <c r="E860" i="8"/>
  <c r="E861" i="8"/>
  <c r="E862" i="8"/>
  <c r="E863" i="8"/>
  <c r="E864" i="8"/>
  <c r="E865" i="8"/>
  <c r="E866" i="8"/>
  <c r="E867" i="8"/>
  <c r="E868" i="8"/>
  <c r="E869" i="8"/>
  <c r="E870" i="8"/>
  <c r="E871" i="8"/>
  <c r="E872" i="8"/>
  <c r="E873" i="8"/>
  <c r="E874" i="8"/>
  <c r="E875" i="8"/>
  <c r="E876" i="8"/>
  <c r="E877" i="8"/>
  <c r="E878" i="8"/>
  <c r="E879" i="8"/>
  <c r="E880" i="8"/>
  <c r="E881" i="8"/>
  <c r="E882" i="8"/>
  <c r="E883" i="8"/>
  <c r="E884" i="8"/>
  <c r="E885" i="8"/>
  <c r="E886" i="8"/>
  <c r="E887" i="8"/>
  <c r="E888" i="8"/>
  <c r="E889" i="8"/>
  <c r="E890" i="8"/>
  <c r="E891" i="8"/>
  <c r="E892" i="8"/>
  <c r="E893" i="8"/>
  <c r="E894" i="8"/>
  <c r="E895" i="8"/>
  <c r="E896" i="8"/>
  <c r="E897" i="8"/>
  <c r="E898" i="8"/>
  <c r="E899" i="8"/>
  <c r="E900" i="8"/>
  <c r="E901" i="8"/>
  <c r="E902" i="8"/>
  <c r="E903" i="8"/>
  <c r="E904" i="8"/>
  <c r="E905" i="8"/>
  <c r="E906" i="8"/>
  <c r="E907" i="8"/>
  <c r="E908" i="8"/>
  <c r="E909" i="8"/>
  <c r="E910" i="8"/>
  <c r="E911" i="8"/>
  <c r="E912" i="8"/>
  <c r="E913" i="8"/>
  <c r="E914" i="8"/>
  <c r="E915" i="8"/>
  <c r="E916" i="8"/>
  <c r="E917" i="8"/>
  <c r="E918" i="8"/>
  <c r="E919" i="8"/>
  <c r="E920" i="8"/>
  <c r="E921" i="8"/>
  <c r="E922" i="8"/>
  <c r="E923" i="8"/>
  <c r="E924" i="8"/>
  <c r="E925" i="8"/>
  <c r="E926" i="8"/>
  <c r="E927" i="8"/>
  <c r="E928" i="8"/>
  <c r="E929" i="8"/>
  <c r="E930" i="8"/>
  <c r="E931" i="8"/>
  <c r="E932" i="8"/>
  <c r="E933" i="8"/>
  <c r="E934" i="8"/>
  <c r="E935" i="8"/>
  <c r="E936" i="8"/>
  <c r="E937" i="8"/>
  <c r="E938" i="8"/>
  <c r="E939" i="8"/>
  <c r="E940" i="8"/>
  <c r="E941" i="8"/>
  <c r="E942" i="8"/>
  <c r="E943" i="8"/>
  <c r="E944" i="8"/>
  <c r="E945" i="8"/>
  <c r="E946" i="8"/>
  <c r="E947" i="8"/>
  <c r="E948" i="8"/>
  <c r="E949" i="8"/>
  <c r="E950" i="8"/>
  <c r="E951" i="8"/>
  <c r="E952" i="8"/>
  <c r="E953" i="8"/>
  <c r="E954" i="8"/>
  <c r="E955" i="8"/>
  <c r="E956" i="8"/>
  <c r="E957" i="8"/>
  <c r="E958" i="8"/>
  <c r="E959" i="8"/>
  <c r="E960" i="8"/>
  <c r="E961" i="8"/>
  <c r="E962" i="8"/>
  <c r="E963" i="8"/>
  <c r="E964" i="8"/>
  <c r="E965" i="8"/>
  <c r="E966" i="8"/>
  <c r="E967" i="8"/>
  <c r="E968" i="8"/>
  <c r="E969" i="8"/>
  <c r="E970" i="8"/>
  <c r="E971" i="8"/>
  <c r="E972" i="8"/>
  <c r="E973" i="8"/>
  <c r="E974" i="8"/>
  <c r="E975" i="8"/>
  <c r="E976" i="8"/>
  <c r="E977" i="8"/>
  <c r="E978" i="8"/>
  <c r="E979" i="8"/>
  <c r="E980" i="8"/>
  <c r="E981" i="8"/>
  <c r="E982" i="8"/>
  <c r="E983" i="8"/>
  <c r="E984" i="8"/>
  <c r="E985" i="8"/>
  <c r="E986" i="8"/>
  <c r="E987" i="8"/>
  <c r="E988" i="8"/>
  <c r="E989" i="8"/>
  <c r="E990" i="8"/>
  <c r="E991" i="8"/>
  <c r="E992" i="8"/>
  <c r="E993" i="8"/>
  <c r="E994" i="8"/>
  <c r="E995" i="8"/>
  <c r="E996" i="8"/>
  <c r="E997" i="8"/>
  <c r="E998" i="8"/>
  <c r="E999" i="8"/>
  <c r="E1000" i="8"/>
  <c r="E1001" i="8"/>
  <c r="E1002" i="8"/>
  <c r="E1003" i="8"/>
  <c r="E1004" i="8"/>
  <c r="E1005" i="8"/>
  <c r="E1006" i="8"/>
  <c r="E1007" i="8"/>
  <c r="E1008" i="8"/>
  <c r="E1009" i="8"/>
  <c r="E1010" i="8"/>
  <c r="E1011" i="8"/>
  <c r="E1012" i="8"/>
  <c r="E12" i="8"/>
  <c r="AA32" i="8" l="1"/>
  <c r="Z32" i="8"/>
  <c r="X32" i="8"/>
  <c r="F41" i="8"/>
  <c r="F42" i="8"/>
  <c r="F43" i="8"/>
  <c r="F44" i="8"/>
  <c r="F45" i="8"/>
  <c r="F46" i="8"/>
  <c r="F47" i="8"/>
  <c r="F48" i="8"/>
  <c r="F49" i="8"/>
  <c r="F50" i="8"/>
  <c r="F51" i="8"/>
  <c r="F52" i="8"/>
  <c r="F53" i="8"/>
  <c r="F54" i="8"/>
  <c r="F55" i="8"/>
  <c r="F56" i="8"/>
  <c r="F57" i="8"/>
  <c r="F58" i="8"/>
  <c r="F59" i="8"/>
  <c r="F60" i="8"/>
  <c r="F61" i="8"/>
  <c r="F62" i="8"/>
  <c r="F63" i="8"/>
  <c r="F64" i="8"/>
  <c r="F65" i="8"/>
  <c r="F66" i="8"/>
  <c r="F67" i="8"/>
  <c r="F68" i="8"/>
  <c r="F69" i="8"/>
  <c r="F70" i="8"/>
  <c r="F71" i="8"/>
  <c r="F72" i="8"/>
  <c r="F73" i="8"/>
  <c r="F74" i="8"/>
  <c r="F75" i="8"/>
  <c r="F76" i="8"/>
  <c r="F77" i="8"/>
  <c r="F78" i="8"/>
  <c r="F79" i="8"/>
  <c r="F13" i="8"/>
  <c r="F14" i="8"/>
  <c r="F15" i="8"/>
  <c r="F16" i="8"/>
  <c r="F17" i="8"/>
  <c r="F18" i="8"/>
  <c r="F19" i="8"/>
  <c r="F20" i="8"/>
  <c r="F21" i="8"/>
  <c r="F22" i="8"/>
  <c r="F23" i="8"/>
  <c r="F24" i="8"/>
  <c r="F25" i="8"/>
  <c r="F26" i="8"/>
  <c r="F27" i="8"/>
  <c r="F28" i="8"/>
  <c r="F29" i="8"/>
  <c r="F30" i="8"/>
  <c r="F31" i="8"/>
  <c r="F32" i="8"/>
  <c r="F33" i="8"/>
  <c r="F34" i="8"/>
  <c r="F35" i="8"/>
  <c r="F36" i="8"/>
  <c r="F37" i="8"/>
  <c r="F38" i="8"/>
  <c r="F39" i="8"/>
  <c r="F40" i="8"/>
  <c r="T25" i="6" l="1"/>
  <c r="W25" i="6"/>
  <c r="V25" i="6"/>
  <c r="D47" i="15"/>
  <c r="C46" i="14"/>
  <c r="D46" i="14"/>
  <c r="E46" i="14"/>
  <c r="F46" i="14" l="1"/>
  <c r="D21" i="15"/>
  <c r="C21" i="15"/>
  <c r="B21" i="15"/>
  <c r="J37" i="14"/>
  <c r="U54" i="14" s="1"/>
  <c r="W54" i="14" s="1"/>
  <c r="I37" i="14"/>
  <c r="T54" i="14" s="1"/>
  <c r="V54" i="14" s="1"/>
  <c r="V46" i="14"/>
  <c r="O46" i="14"/>
  <c r="M46" i="14" s="1"/>
  <c r="D21" i="14"/>
  <c r="C21" i="14"/>
  <c r="B21" i="14"/>
  <c r="C46" i="13"/>
  <c r="D21" i="13"/>
  <c r="C21" i="13"/>
  <c r="B21" i="13"/>
  <c r="L46" i="14" l="1"/>
  <c r="U46" i="14"/>
  <c r="J30" i="16" l="1"/>
  <c r="I30" i="16"/>
  <c r="H30" i="16"/>
  <c r="G30" i="16"/>
  <c r="F30" i="16"/>
  <c r="E30" i="16"/>
  <c r="D30" i="16"/>
  <c r="C30" i="16"/>
  <c r="J29" i="16"/>
  <c r="I29" i="16"/>
  <c r="H29" i="16"/>
  <c r="G29" i="16"/>
  <c r="F29" i="16"/>
  <c r="E29" i="16"/>
  <c r="D29" i="16"/>
  <c r="C29" i="16"/>
  <c r="J28" i="16"/>
  <c r="I28" i="16"/>
  <c r="H28" i="16"/>
  <c r="G28" i="16"/>
  <c r="F28" i="16"/>
  <c r="E28" i="16"/>
  <c r="D28" i="16"/>
  <c r="C28" i="16"/>
  <c r="J27" i="16"/>
  <c r="I27" i="16"/>
  <c r="H27" i="16"/>
  <c r="G27" i="16"/>
  <c r="F27" i="16"/>
  <c r="E27" i="16"/>
  <c r="D27" i="16"/>
  <c r="C27" i="16"/>
  <c r="J26" i="16"/>
  <c r="I26" i="16"/>
  <c r="H26" i="16"/>
  <c r="G26" i="16"/>
  <c r="F26" i="16"/>
  <c r="E26" i="16"/>
  <c r="D26" i="16"/>
  <c r="C26" i="16"/>
  <c r="J25" i="16"/>
  <c r="I25" i="16"/>
  <c r="H25" i="16"/>
  <c r="G25" i="16"/>
  <c r="F25" i="16"/>
  <c r="E25" i="16"/>
  <c r="D25" i="16"/>
  <c r="C25" i="16"/>
  <c r="J24" i="16"/>
  <c r="I24" i="16"/>
  <c r="H24" i="16"/>
  <c r="G24" i="16"/>
  <c r="F24" i="16"/>
  <c r="E24" i="16"/>
  <c r="D24" i="16"/>
  <c r="C24" i="16"/>
  <c r="J23" i="16"/>
  <c r="I23" i="16"/>
  <c r="H23" i="16"/>
  <c r="G23" i="16"/>
  <c r="F23" i="16"/>
  <c r="E23" i="16"/>
  <c r="D23" i="16"/>
  <c r="C23" i="16"/>
  <c r="J22" i="16"/>
  <c r="I22" i="16"/>
  <c r="H22" i="16"/>
  <c r="G22" i="16"/>
  <c r="F22" i="16"/>
  <c r="E22" i="16"/>
  <c r="D22" i="16"/>
  <c r="C22" i="16"/>
  <c r="J21" i="16"/>
  <c r="I21" i="16"/>
  <c r="H21" i="16"/>
  <c r="G21" i="16"/>
  <c r="F21" i="16"/>
  <c r="E21" i="16"/>
  <c r="D21" i="16"/>
  <c r="C21" i="16"/>
  <c r="J20" i="16"/>
  <c r="I20" i="16"/>
  <c r="H20" i="16"/>
  <c r="G20" i="16"/>
  <c r="F20" i="16"/>
  <c r="E20" i="16"/>
  <c r="D20" i="16"/>
  <c r="C20" i="16"/>
  <c r="J15" i="16"/>
  <c r="I15" i="16"/>
  <c r="H15" i="16"/>
  <c r="G15" i="16"/>
  <c r="F15" i="16"/>
  <c r="E15" i="16"/>
  <c r="D15" i="16"/>
  <c r="C15" i="16"/>
  <c r="J14" i="16"/>
  <c r="I14" i="16"/>
  <c r="H14" i="16"/>
  <c r="G14" i="16"/>
  <c r="F14" i="16"/>
  <c r="E14" i="16"/>
  <c r="D14" i="16"/>
  <c r="C14" i="16"/>
  <c r="J13" i="16"/>
  <c r="I13" i="16"/>
  <c r="H13" i="16"/>
  <c r="G13" i="16"/>
  <c r="F13" i="16"/>
  <c r="E13" i="16"/>
  <c r="D13" i="16"/>
  <c r="C13" i="16"/>
  <c r="J12" i="16"/>
  <c r="I12" i="16"/>
  <c r="H12" i="16"/>
  <c r="G12" i="16"/>
  <c r="F12" i="16"/>
  <c r="E12" i="16"/>
  <c r="D12" i="16"/>
  <c r="C12" i="16"/>
  <c r="J11" i="16"/>
  <c r="I11" i="16"/>
  <c r="H11" i="16"/>
  <c r="G11" i="16"/>
  <c r="F11" i="16"/>
  <c r="E11" i="16"/>
  <c r="D11" i="16"/>
  <c r="C11" i="16"/>
  <c r="J10" i="16"/>
  <c r="I10" i="16"/>
  <c r="H10" i="16"/>
  <c r="G10" i="16"/>
  <c r="F10" i="16"/>
  <c r="E10" i="16"/>
  <c r="D10" i="16"/>
  <c r="C10" i="16"/>
  <c r="J9" i="16"/>
  <c r="I9" i="16"/>
  <c r="H9" i="16"/>
  <c r="G9" i="16"/>
  <c r="F9" i="16"/>
  <c r="E9" i="16"/>
  <c r="D9" i="16"/>
  <c r="C9" i="16"/>
  <c r="J8" i="16"/>
  <c r="I8" i="16"/>
  <c r="H8" i="16"/>
  <c r="G8" i="16"/>
  <c r="F8" i="16"/>
  <c r="E8" i="16"/>
  <c r="D8" i="16"/>
  <c r="C8" i="16"/>
  <c r="J7" i="16"/>
  <c r="I7" i="16"/>
  <c r="H7" i="16"/>
  <c r="G7" i="16"/>
  <c r="F7" i="16"/>
  <c r="E7" i="16"/>
  <c r="D7" i="16"/>
  <c r="C7" i="16"/>
  <c r="J6" i="16"/>
  <c r="I6" i="16"/>
  <c r="H6" i="16"/>
  <c r="G6" i="16"/>
  <c r="F6" i="16"/>
  <c r="E6" i="16"/>
  <c r="D6" i="16"/>
  <c r="C6" i="16"/>
  <c r="J5" i="16"/>
  <c r="I5" i="16"/>
  <c r="H5" i="16"/>
  <c r="G5" i="16"/>
  <c r="F5" i="16"/>
  <c r="E5" i="16"/>
  <c r="D5" i="16"/>
  <c r="C5" i="16"/>
  <c r="Q33" i="6" l="1"/>
  <c r="Q34" i="6"/>
  <c r="Q35" i="6"/>
  <c r="Q36" i="6"/>
  <c r="Q37" i="6"/>
  <c r="Q38" i="6"/>
  <c r="Q39" i="6"/>
  <c r="Q40" i="6"/>
  <c r="Q41" i="6"/>
  <c r="Q42" i="6"/>
  <c r="Q43" i="6"/>
  <c r="Q44" i="6"/>
  <c r="Q45" i="6"/>
  <c r="Q46" i="6"/>
  <c r="Q47" i="6"/>
  <c r="Q48" i="6"/>
  <c r="Q49" i="6"/>
  <c r="Q50" i="6"/>
  <c r="Q51" i="6"/>
  <c r="Q52" i="6"/>
  <c r="Q53" i="6"/>
  <c r="Q54" i="6"/>
  <c r="Q55" i="6"/>
  <c r="Q56" i="6"/>
  <c r="Q57" i="6"/>
  <c r="Q58" i="6"/>
  <c r="Q59" i="6"/>
  <c r="Q60" i="6"/>
  <c r="Q61" i="6"/>
  <c r="Q62" i="6"/>
  <c r="Q63" i="6"/>
  <c r="Q64" i="6"/>
  <c r="Q65" i="6"/>
  <c r="Q66" i="6"/>
  <c r="Q67" i="6"/>
  <c r="Q68" i="6"/>
  <c r="Q69" i="6"/>
  <c r="Q70" i="6"/>
  <c r="Q71" i="6"/>
  <c r="Q72" i="6"/>
  <c r="Q73" i="6"/>
  <c r="Q74" i="6"/>
  <c r="Q75" i="6"/>
  <c r="Q76" i="6"/>
  <c r="Q77" i="6"/>
  <c r="Q78" i="6"/>
  <c r="Q79" i="6"/>
  <c r="Q80" i="6"/>
  <c r="Q81" i="6"/>
  <c r="Q82" i="6"/>
  <c r="Q83" i="6"/>
  <c r="Q84" i="6"/>
  <c r="Q85" i="6"/>
  <c r="Q86" i="6"/>
  <c r="Q87" i="6"/>
  <c r="Q88" i="6"/>
  <c r="Q89" i="6"/>
  <c r="Q90" i="6"/>
  <c r="Q91" i="6"/>
  <c r="Q92" i="6"/>
  <c r="Q93" i="6"/>
  <c r="Q94" i="6"/>
  <c r="Q95" i="6"/>
  <c r="Q96" i="6"/>
  <c r="Q97" i="6"/>
  <c r="Q98" i="6"/>
  <c r="Q99" i="6"/>
  <c r="Q100" i="6"/>
  <c r="Q101" i="6"/>
  <c r="Q102" i="6"/>
  <c r="Q103" i="6"/>
  <c r="Q104" i="6"/>
  <c r="Q105" i="6"/>
  <c r="Q106" i="6"/>
  <c r="Q107" i="6"/>
  <c r="Q108" i="6"/>
  <c r="Q109" i="6"/>
  <c r="Q110" i="6"/>
  <c r="Q111" i="6"/>
  <c r="Q112" i="6"/>
  <c r="Q113" i="6"/>
  <c r="Q114" i="6"/>
  <c r="Q115" i="6"/>
  <c r="Q116" i="6"/>
  <c r="Q117" i="6"/>
  <c r="Q118" i="6"/>
  <c r="Q119" i="6"/>
  <c r="Q120" i="6"/>
  <c r="Q121" i="6"/>
  <c r="Q122" i="6"/>
  <c r="Q123" i="6"/>
  <c r="Q124" i="6"/>
  <c r="Q125" i="6"/>
  <c r="Q126" i="6"/>
  <c r="Q127" i="6"/>
  <c r="Q128" i="6"/>
  <c r="Q129" i="6"/>
  <c r="Q130" i="6"/>
  <c r="Q131" i="6"/>
  <c r="Q132" i="6"/>
  <c r="Q133" i="6"/>
  <c r="Q134" i="6"/>
  <c r="Q135" i="6"/>
  <c r="Q136" i="6"/>
  <c r="Q137" i="6"/>
  <c r="Q138" i="6"/>
  <c r="Q139" i="6"/>
  <c r="Q140" i="6"/>
  <c r="Q141" i="6"/>
  <c r="Q142" i="6"/>
  <c r="Q143" i="6"/>
  <c r="Q144" i="6"/>
  <c r="Q145" i="6"/>
  <c r="Q146" i="6"/>
  <c r="Q147" i="6"/>
  <c r="Q148" i="6"/>
  <c r="Q149" i="6"/>
  <c r="Q150" i="6"/>
  <c r="Q151" i="6"/>
  <c r="Q152" i="6"/>
  <c r="Q153" i="6"/>
  <c r="Q154" i="6"/>
  <c r="Q155" i="6"/>
  <c r="Q156" i="6"/>
  <c r="Q157" i="6"/>
  <c r="Q158" i="6"/>
  <c r="Q159" i="6"/>
  <c r="Q160" i="6"/>
  <c r="Q161" i="6"/>
  <c r="Q162" i="6"/>
  <c r="Q163" i="6"/>
  <c r="Q164" i="6"/>
  <c r="Q165" i="6"/>
  <c r="Q166" i="6"/>
  <c r="Q167" i="6"/>
  <c r="Q168" i="6"/>
  <c r="Q169" i="6"/>
  <c r="Q170" i="6"/>
  <c r="Q171" i="6"/>
  <c r="Q172" i="6"/>
  <c r="Q173" i="6"/>
  <c r="Q174" i="6"/>
  <c r="Q175" i="6"/>
  <c r="Q176" i="6"/>
  <c r="Q177" i="6"/>
  <c r="Q178" i="6"/>
  <c r="Q179" i="6"/>
  <c r="Q180" i="6"/>
  <c r="Q181" i="6"/>
  <c r="Q182" i="6"/>
  <c r="Q183" i="6"/>
  <c r="Q184" i="6"/>
  <c r="Q185" i="6"/>
  <c r="Q186" i="6"/>
  <c r="Q187" i="6"/>
  <c r="Q188" i="6"/>
  <c r="Q189" i="6"/>
  <c r="Q190" i="6"/>
  <c r="Q191" i="6"/>
  <c r="Q192" i="6"/>
  <c r="Q193" i="6"/>
  <c r="Q194" i="6"/>
  <c r="Q195" i="6"/>
  <c r="Q196" i="6"/>
  <c r="Q197" i="6"/>
  <c r="Q198" i="6"/>
  <c r="Q199" i="6"/>
  <c r="Q200" i="6"/>
  <c r="Q201" i="6"/>
  <c r="Q202" i="6"/>
  <c r="Q203" i="6"/>
  <c r="Q204" i="6"/>
  <c r="Q205" i="6"/>
  <c r="Q206" i="6"/>
  <c r="Q207" i="6"/>
  <c r="Q208" i="6"/>
  <c r="Q209" i="6"/>
  <c r="Q210" i="6"/>
  <c r="Q211" i="6"/>
  <c r="Q212" i="6"/>
  <c r="Q213" i="6"/>
  <c r="Q214" i="6"/>
  <c r="Q215" i="6"/>
  <c r="Q216" i="6"/>
  <c r="Q217" i="6"/>
  <c r="Q218" i="6"/>
  <c r="Q219" i="6"/>
  <c r="Q220" i="6"/>
  <c r="Q221" i="6"/>
  <c r="Q222" i="6"/>
  <c r="Q223" i="6"/>
  <c r="Q224" i="6"/>
  <c r="Q225" i="6"/>
  <c r="Q226" i="6"/>
  <c r="Q227" i="6"/>
  <c r="Q228" i="6"/>
  <c r="Q229" i="6"/>
  <c r="Q230" i="6"/>
  <c r="Q231" i="6"/>
  <c r="Q232" i="6"/>
  <c r="Q233" i="6"/>
  <c r="Q234" i="6"/>
  <c r="Q235" i="6"/>
  <c r="Q236" i="6"/>
  <c r="Q237" i="6"/>
  <c r="Q238" i="6"/>
  <c r="Q239" i="6"/>
  <c r="Q240" i="6"/>
  <c r="Q241" i="6"/>
  <c r="Q242" i="6"/>
  <c r="Q243" i="6"/>
  <c r="Q244" i="6"/>
  <c r="Q245" i="6"/>
  <c r="Q246" i="6"/>
  <c r="Q247" i="6"/>
  <c r="Q248" i="6"/>
  <c r="Q249" i="6"/>
  <c r="Q250" i="6"/>
  <c r="Q251" i="6"/>
  <c r="Q252" i="6"/>
  <c r="Q253" i="6"/>
  <c r="Q254" i="6"/>
  <c r="Q255" i="6"/>
  <c r="Q256" i="6"/>
  <c r="Q257" i="6"/>
  <c r="Q258" i="6"/>
  <c r="Q259" i="6"/>
  <c r="Q260" i="6"/>
  <c r="Q261" i="6"/>
  <c r="Q262" i="6"/>
  <c r="Q263" i="6"/>
  <c r="Q264" i="6"/>
  <c r="Q265" i="6"/>
  <c r="Q266" i="6"/>
  <c r="Q267" i="6"/>
  <c r="Q268" i="6"/>
  <c r="Q269" i="6"/>
  <c r="Q270" i="6"/>
  <c r="Q271" i="6"/>
  <c r="Q272" i="6"/>
  <c r="Q273" i="6"/>
  <c r="Q274" i="6"/>
  <c r="Q275" i="6"/>
  <c r="Q276" i="6"/>
  <c r="Q277" i="6"/>
  <c r="Q278" i="6"/>
  <c r="Q279" i="6"/>
  <c r="Q280" i="6"/>
  <c r="Q281" i="6"/>
  <c r="Q282" i="6"/>
  <c r="Q283" i="6"/>
  <c r="Q284" i="6"/>
  <c r="Q285" i="6"/>
  <c r="Q286" i="6"/>
  <c r="Q287" i="6"/>
  <c r="Q288" i="6"/>
  <c r="Q289" i="6"/>
  <c r="Q290" i="6"/>
  <c r="Q291" i="6"/>
  <c r="Q292" i="6"/>
  <c r="Q293" i="6"/>
  <c r="Q294" i="6"/>
  <c r="Q295" i="6"/>
  <c r="Q296" i="6"/>
  <c r="Q297" i="6"/>
  <c r="Q298" i="6"/>
  <c r="Q299" i="6"/>
  <c r="Q300" i="6"/>
  <c r="Q301" i="6"/>
  <c r="Q302" i="6"/>
  <c r="Q303" i="6"/>
  <c r="Q304" i="6"/>
  <c r="Q305" i="6"/>
  <c r="Q306" i="6"/>
  <c r="Q307" i="6"/>
  <c r="Q308" i="6"/>
  <c r="Q309" i="6"/>
  <c r="Q310" i="6"/>
  <c r="Q311" i="6"/>
  <c r="Q312" i="6"/>
  <c r="Q313" i="6"/>
  <c r="Q314" i="6"/>
  <c r="Q315" i="6"/>
  <c r="Q316" i="6"/>
  <c r="Q317" i="6"/>
  <c r="Q318" i="6"/>
  <c r="Q319" i="6"/>
  <c r="Q320" i="6"/>
  <c r="Q321" i="6"/>
  <c r="Q322" i="6"/>
  <c r="Q323" i="6"/>
  <c r="Q324" i="6"/>
  <c r="Q325" i="6"/>
  <c r="Q326" i="6"/>
  <c r="Q327" i="6"/>
  <c r="Q328" i="6"/>
  <c r="Q329" i="6"/>
  <c r="Q330" i="6"/>
  <c r="Q331" i="6"/>
  <c r="Q332" i="6"/>
  <c r="Q333" i="6"/>
  <c r="Q334" i="6"/>
  <c r="Q335" i="6"/>
  <c r="Q336" i="6"/>
  <c r="Q337" i="6"/>
  <c r="Q338" i="6"/>
  <c r="Q339" i="6"/>
  <c r="Q340" i="6"/>
  <c r="Q341" i="6"/>
  <c r="Q342" i="6"/>
  <c r="Q343" i="6"/>
  <c r="Q344" i="6"/>
  <c r="Q345" i="6"/>
  <c r="Q346" i="6"/>
  <c r="Q347" i="6"/>
  <c r="Q348" i="6"/>
  <c r="Q349" i="6"/>
  <c r="Q350" i="6"/>
  <c r="Q351" i="6"/>
  <c r="Q352" i="6"/>
  <c r="Q353" i="6"/>
  <c r="Q354" i="6"/>
  <c r="Q355" i="6"/>
  <c r="Q356" i="6"/>
  <c r="Q357" i="6"/>
  <c r="Q358" i="6"/>
  <c r="Q359" i="6"/>
  <c r="Q360" i="6"/>
  <c r="Q361" i="6"/>
  <c r="Q362" i="6"/>
  <c r="Q363" i="6"/>
  <c r="Q364" i="6"/>
  <c r="Q365" i="6"/>
  <c r="Q366" i="6"/>
  <c r="Q367" i="6"/>
  <c r="Q368" i="6"/>
  <c r="Q369" i="6"/>
  <c r="Q370" i="6"/>
  <c r="Q371" i="6"/>
  <c r="Q372" i="6"/>
  <c r="Q373" i="6"/>
  <c r="Q374" i="6"/>
  <c r="Q375" i="6"/>
  <c r="Q376" i="6"/>
  <c r="Q377" i="6"/>
  <c r="Q378" i="6"/>
  <c r="Q379" i="6"/>
  <c r="Q380" i="6"/>
  <c r="Q381" i="6"/>
  <c r="Q382" i="6"/>
  <c r="Q383" i="6"/>
  <c r="Q384" i="6"/>
  <c r="Q385" i="6"/>
  <c r="Q386" i="6"/>
  <c r="Q387" i="6"/>
  <c r="Q388" i="6"/>
  <c r="Q389" i="6"/>
  <c r="Q390" i="6"/>
  <c r="Q391" i="6"/>
  <c r="Q392" i="6"/>
  <c r="Q393" i="6"/>
  <c r="Q394" i="6"/>
  <c r="Q395" i="6"/>
  <c r="Q396" i="6"/>
  <c r="Q397" i="6"/>
  <c r="Q398" i="6"/>
  <c r="Q399" i="6"/>
  <c r="Q400" i="6"/>
  <c r="Q401" i="6"/>
  <c r="Q402" i="6"/>
  <c r="Q403" i="6"/>
  <c r="Q404" i="6"/>
  <c r="Q405" i="6"/>
  <c r="Q406" i="6"/>
  <c r="Q407" i="6"/>
  <c r="Q408" i="6"/>
  <c r="Q409" i="6"/>
  <c r="Q410" i="6"/>
  <c r="Q411" i="6"/>
  <c r="Q412" i="6"/>
  <c r="Q413" i="6"/>
  <c r="Q414" i="6"/>
  <c r="Q415" i="6"/>
  <c r="Q416" i="6"/>
  <c r="Q417" i="6"/>
  <c r="Q418" i="6"/>
  <c r="Q419" i="6"/>
  <c r="Q420" i="6"/>
  <c r="Q421" i="6"/>
  <c r="Q422" i="6"/>
  <c r="Q423" i="6"/>
  <c r="Q424" i="6"/>
  <c r="Q425" i="6"/>
  <c r="Q426" i="6"/>
  <c r="Q427" i="6"/>
  <c r="Q428" i="6"/>
  <c r="Q429" i="6"/>
  <c r="Q430" i="6"/>
  <c r="Q431" i="6"/>
  <c r="Q432" i="6"/>
  <c r="Q433" i="6"/>
  <c r="Q434" i="6"/>
  <c r="Q435" i="6"/>
  <c r="Q436" i="6"/>
  <c r="Q437" i="6"/>
  <c r="Q438" i="6"/>
  <c r="Q439" i="6"/>
  <c r="Q440" i="6"/>
  <c r="Q441" i="6"/>
  <c r="Q442" i="6"/>
  <c r="Q443" i="6"/>
  <c r="Q444" i="6"/>
  <c r="Q445" i="6"/>
  <c r="Q446" i="6"/>
  <c r="Q447" i="6"/>
  <c r="Q448" i="6"/>
  <c r="Q449" i="6"/>
  <c r="Q450" i="6"/>
  <c r="Q451" i="6"/>
  <c r="Q452" i="6"/>
  <c r="Q453" i="6"/>
  <c r="Q454" i="6"/>
  <c r="Q455" i="6"/>
  <c r="Q456" i="6"/>
  <c r="Q457" i="6"/>
  <c r="Q458" i="6"/>
  <c r="Q459" i="6"/>
  <c r="Q460" i="6"/>
  <c r="Q461" i="6"/>
  <c r="Q462" i="6"/>
  <c r="Q463" i="6"/>
  <c r="Q464" i="6"/>
  <c r="Q465" i="6"/>
  <c r="Q466" i="6"/>
  <c r="Q467" i="6"/>
  <c r="Q468" i="6"/>
  <c r="Q469" i="6"/>
  <c r="Q470" i="6"/>
  <c r="Q471" i="6"/>
  <c r="Q472" i="6"/>
  <c r="Q473" i="6"/>
  <c r="Q474" i="6"/>
  <c r="Q475" i="6"/>
  <c r="Q476" i="6"/>
  <c r="Q477" i="6"/>
  <c r="Q478" i="6"/>
  <c r="Q479" i="6"/>
  <c r="Q480" i="6"/>
  <c r="Q481" i="6"/>
  <c r="Q482" i="6"/>
  <c r="Q483" i="6"/>
  <c r="Q484" i="6"/>
  <c r="Q485" i="6"/>
  <c r="Q486" i="6"/>
  <c r="Q487" i="6"/>
  <c r="Q488" i="6"/>
  <c r="Q489" i="6"/>
  <c r="Q490" i="6"/>
  <c r="Q491" i="6"/>
  <c r="Q492" i="6"/>
  <c r="Q493" i="6"/>
  <c r="Q494" i="6"/>
  <c r="Q495" i="6"/>
  <c r="Q496" i="6"/>
  <c r="Q497" i="6"/>
  <c r="Q498" i="6"/>
  <c r="Q499" i="6"/>
  <c r="Q500" i="6"/>
  <c r="Q501" i="6"/>
  <c r="Q502" i="6"/>
  <c r="Q503" i="6"/>
  <c r="Q504" i="6"/>
  <c r="Q505" i="6"/>
  <c r="Q506" i="6"/>
  <c r="Q507" i="6"/>
  <c r="Q508" i="6"/>
  <c r="Q509" i="6"/>
  <c r="Q510" i="6"/>
  <c r="Q511" i="6"/>
  <c r="Q512" i="6"/>
  <c r="Q513" i="6"/>
  <c r="Q514" i="6"/>
  <c r="Q515" i="6"/>
  <c r="Q516" i="6"/>
  <c r="Q517" i="6"/>
  <c r="Q518" i="6"/>
  <c r="Q519" i="6"/>
  <c r="Q520" i="6"/>
  <c r="Q521" i="6"/>
  <c r="Q522" i="6"/>
  <c r="Q523" i="6"/>
  <c r="Q524" i="6"/>
  <c r="Q525" i="6"/>
  <c r="Q526" i="6"/>
  <c r="Q527" i="6"/>
  <c r="Q528" i="6"/>
  <c r="Q529" i="6"/>
  <c r="Q530" i="6"/>
  <c r="Q531" i="6"/>
  <c r="Q532" i="6"/>
  <c r="Q533" i="6"/>
  <c r="Q534" i="6"/>
  <c r="Q535" i="6"/>
  <c r="Q536" i="6"/>
  <c r="Q537" i="6"/>
  <c r="Q538" i="6"/>
  <c r="Q539" i="6"/>
  <c r="Q540" i="6"/>
  <c r="Q541" i="6"/>
  <c r="Q542" i="6"/>
  <c r="Q543" i="6"/>
  <c r="Q544" i="6"/>
  <c r="Q545" i="6"/>
  <c r="Q546" i="6"/>
  <c r="Q547" i="6"/>
  <c r="Q548" i="6"/>
  <c r="Q549" i="6"/>
  <c r="Q550" i="6"/>
  <c r="Q551" i="6"/>
  <c r="Q552" i="6"/>
  <c r="Q553" i="6"/>
  <c r="Q554" i="6"/>
  <c r="Q555" i="6"/>
  <c r="Q556" i="6"/>
  <c r="Q557" i="6"/>
  <c r="Q558" i="6"/>
  <c r="Q559" i="6"/>
  <c r="Q560" i="6"/>
  <c r="Q561" i="6"/>
  <c r="Q562" i="6"/>
  <c r="Q563" i="6"/>
  <c r="Q564" i="6"/>
  <c r="Q565" i="6"/>
  <c r="Q566" i="6"/>
  <c r="Q567" i="6"/>
  <c r="Q568" i="6"/>
  <c r="Q569" i="6"/>
  <c r="Q570" i="6"/>
  <c r="Q571" i="6"/>
  <c r="Q572" i="6"/>
  <c r="Q573" i="6"/>
  <c r="Q574" i="6"/>
  <c r="Q575" i="6"/>
  <c r="Q576" i="6"/>
  <c r="Q577" i="6"/>
  <c r="Q578" i="6"/>
  <c r="Q579" i="6"/>
  <c r="Q580" i="6"/>
  <c r="Q581" i="6"/>
  <c r="Q582" i="6"/>
  <c r="Q583" i="6"/>
  <c r="Q584" i="6"/>
  <c r="Q585" i="6"/>
  <c r="Q586" i="6"/>
  <c r="Q587" i="6"/>
  <c r="Q588" i="6"/>
  <c r="Q589" i="6"/>
  <c r="Q590" i="6"/>
  <c r="Q591" i="6"/>
  <c r="Q592" i="6"/>
  <c r="Q593" i="6"/>
  <c r="Q594" i="6"/>
  <c r="Q595" i="6"/>
  <c r="Q596" i="6"/>
  <c r="Q597" i="6"/>
  <c r="Q598" i="6"/>
  <c r="Q599" i="6"/>
  <c r="Q600" i="6"/>
  <c r="Q601" i="6"/>
  <c r="Q602" i="6"/>
  <c r="Q603" i="6"/>
  <c r="Q604" i="6"/>
  <c r="Q605" i="6"/>
  <c r="Q606" i="6"/>
  <c r="Q607" i="6"/>
  <c r="Q608" i="6"/>
  <c r="Q609" i="6"/>
  <c r="Q610" i="6"/>
  <c r="Q611" i="6"/>
  <c r="Q612" i="6"/>
  <c r="Q613" i="6"/>
  <c r="Q614" i="6"/>
  <c r="Q615" i="6"/>
  <c r="Q616" i="6"/>
  <c r="Q617" i="6"/>
  <c r="Q618" i="6"/>
  <c r="Q619" i="6"/>
  <c r="Q620" i="6"/>
  <c r="Q621" i="6"/>
  <c r="Q622" i="6"/>
  <c r="Q623" i="6"/>
  <c r="Q624" i="6"/>
  <c r="Q625" i="6"/>
  <c r="Q626" i="6"/>
  <c r="Q627" i="6"/>
  <c r="Q628" i="6"/>
  <c r="Q629" i="6"/>
  <c r="Q630" i="6"/>
  <c r="Q631" i="6"/>
  <c r="Q632" i="6"/>
  <c r="Q633" i="6"/>
  <c r="Q634" i="6"/>
  <c r="Q635" i="6"/>
  <c r="Q636" i="6"/>
  <c r="Q637" i="6"/>
  <c r="Q638" i="6"/>
  <c r="Q639" i="6"/>
  <c r="Q640" i="6"/>
  <c r="Q641" i="6"/>
  <c r="Q642" i="6"/>
  <c r="Q643" i="6"/>
  <c r="Q644" i="6"/>
  <c r="Q645" i="6"/>
  <c r="Q646" i="6"/>
  <c r="Q647" i="6"/>
  <c r="Q648" i="6"/>
  <c r="Q649" i="6"/>
  <c r="Q650" i="6"/>
  <c r="Q651" i="6"/>
  <c r="Q652" i="6"/>
  <c r="Q653" i="6"/>
  <c r="Q654" i="6"/>
  <c r="Q655" i="6"/>
  <c r="Q656" i="6"/>
  <c r="Q657" i="6"/>
  <c r="Q658" i="6"/>
  <c r="Q659" i="6"/>
  <c r="Q660" i="6"/>
  <c r="Q661" i="6"/>
  <c r="Q662" i="6"/>
  <c r="Q663" i="6"/>
  <c r="Q664" i="6"/>
  <c r="Q665" i="6"/>
  <c r="Q666" i="6"/>
  <c r="Q667" i="6"/>
  <c r="Q668" i="6"/>
  <c r="Q669" i="6"/>
  <c r="Q670" i="6"/>
  <c r="Q671" i="6"/>
  <c r="Q672" i="6"/>
  <c r="Q673" i="6"/>
  <c r="Q674" i="6"/>
  <c r="Q675" i="6"/>
  <c r="Q676" i="6"/>
  <c r="Q677" i="6"/>
  <c r="Q678" i="6"/>
  <c r="Q679" i="6"/>
  <c r="Q680" i="6"/>
  <c r="Q681" i="6"/>
  <c r="Q682" i="6"/>
  <c r="Q683" i="6"/>
  <c r="Q684" i="6"/>
  <c r="Q685" i="6"/>
  <c r="Q686" i="6"/>
  <c r="Q687" i="6"/>
  <c r="Q688" i="6"/>
  <c r="Q689" i="6"/>
  <c r="Q690" i="6"/>
  <c r="Q691" i="6"/>
  <c r="Q692" i="6"/>
  <c r="Q693" i="6"/>
  <c r="Q694" i="6"/>
  <c r="Q695" i="6"/>
  <c r="Q696" i="6"/>
  <c r="Q697" i="6"/>
  <c r="Q698" i="6"/>
  <c r="Q699" i="6"/>
  <c r="Q700" i="6"/>
  <c r="Q701" i="6"/>
  <c r="Q702" i="6"/>
  <c r="Q703" i="6"/>
  <c r="Q704" i="6"/>
  <c r="Q705" i="6"/>
  <c r="Q706" i="6"/>
  <c r="Q707" i="6"/>
  <c r="Q708" i="6"/>
  <c r="Q709" i="6"/>
  <c r="Q710" i="6"/>
  <c r="Q711" i="6"/>
  <c r="Q712" i="6"/>
  <c r="Q713" i="6"/>
  <c r="Q714" i="6"/>
  <c r="Q715" i="6"/>
  <c r="Q716" i="6"/>
  <c r="Q717" i="6"/>
  <c r="Q718" i="6"/>
  <c r="Q719" i="6"/>
  <c r="Q720" i="6"/>
  <c r="Q721" i="6"/>
  <c r="Q722" i="6"/>
  <c r="Q723" i="6"/>
  <c r="Q724" i="6"/>
  <c r="Q725" i="6"/>
  <c r="Q726" i="6"/>
  <c r="Q727" i="6"/>
  <c r="Q728" i="6"/>
  <c r="Q729" i="6"/>
  <c r="Q730" i="6"/>
  <c r="Q731" i="6"/>
  <c r="Q732" i="6"/>
  <c r="Q733" i="6"/>
  <c r="Q734" i="6"/>
  <c r="Q735" i="6"/>
  <c r="Q736" i="6"/>
  <c r="Q737" i="6"/>
  <c r="Q738" i="6"/>
  <c r="Q739" i="6"/>
  <c r="Q740" i="6"/>
  <c r="Q741" i="6"/>
  <c r="Q742" i="6"/>
  <c r="Q743" i="6"/>
  <c r="Q744" i="6"/>
  <c r="Q745" i="6"/>
  <c r="Q746" i="6"/>
  <c r="Q747" i="6"/>
  <c r="Q748" i="6"/>
  <c r="Q749" i="6"/>
  <c r="Q750" i="6"/>
  <c r="Q751" i="6"/>
  <c r="Q752" i="6"/>
  <c r="Q753" i="6"/>
  <c r="Q754" i="6"/>
  <c r="Q755" i="6"/>
  <c r="Q756" i="6"/>
  <c r="Q757" i="6"/>
  <c r="Q758" i="6"/>
  <c r="Q759" i="6"/>
  <c r="Q760" i="6"/>
  <c r="Q761" i="6"/>
  <c r="Q762" i="6"/>
  <c r="Q763" i="6"/>
  <c r="Q764" i="6"/>
  <c r="Q765" i="6"/>
  <c r="Q766" i="6"/>
  <c r="Q767" i="6"/>
  <c r="Q768" i="6"/>
  <c r="Q769" i="6"/>
  <c r="Q770" i="6"/>
  <c r="Q771" i="6"/>
  <c r="Q772" i="6"/>
  <c r="Q773" i="6"/>
  <c r="Q774" i="6"/>
  <c r="Q775" i="6"/>
  <c r="Q776" i="6"/>
  <c r="Q777" i="6"/>
  <c r="Q778" i="6"/>
  <c r="Q779" i="6"/>
  <c r="Q780" i="6"/>
  <c r="Q781" i="6"/>
  <c r="Q782" i="6"/>
  <c r="Q783" i="6"/>
  <c r="Q784" i="6"/>
  <c r="Q785" i="6"/>
  <c r="Q786" i="6"/>
  <c r="Q787" i="6"/>
  <c r="Q788" i="6"/>
  <c r="Q789" i="6"/>
  <c r="Q790" i="6"/>
  <c r="Q791" i="6"/>
  <c r="Q792" i="6"/>
  <c r="Q793" i="6"/>
  <c r="Q794" i="6"/>
  <c r="Q795" i="6"/>
  <c r="Q796" i="6"/>
  <c r="Q797" i="6"/>
  <c r="Q798" i="6"/>
  <c r="Q799" i="6"/>
  <c r="Q800" i="6"/>
  <c r="Q801" i="6"/>
  <c r="Q802" i="6"/>
  <c r="Q803" i="6"/>
  <c r="Q804" i="6"/>
  <c r="Q805" i="6"/>
  <c r="Q806" i="6"/>
  <c r="Q807" i="6"/>
  <c r="Q808" i="6"/>
  <c r="Q809" i="6"/>
  <c r="Q810" i="6"/>
  <c r="Q811" i="6"/>
  <c r="Q812" i="6"/>
  <c r="Q813" i="6"/>
  <c r="Q814" i="6"/>
  <c r="Q815" i="6"/>
  <c r="Q816" i="6"/>
  <c r="Q817" i="6"/>
  <c r="Q818" i="6"/>
  <c r="Q819" i="6"/>
  <c r="Q820" i="6"/>
  <c r="Q821" i="6"/>
  <c r="Q822" i="6"/>
  <c r="Q823" i="6"/>
  <c r="Q824" i="6"/>
  <c r="Q825" i="6"/>
  <c r="Q826" i="6"/>
  <c r="Q827" i="6"/>
  <c r="Q828" i="6"/>
  <c r="Q829" i="6"/>
  <c r="Q830" i="6"/>
  <c r="Q831" i="6"/>
  <c r="Q832" i="6"/>
  <c r="Q833" i="6"/>
  <c r="Q834" i="6"/>
  <c r="Q835" i="6"/>
  <c r="Q836" i="6"/>
  <c r="Q837" i="6"/>
  <c r="Q838" i="6"/>
  <c r="Q839" i="6"/>
  <c r="Q840" i="6"/>
  <c r="Q841" i="6"/>
  <c r="Q842" i="6"/>
  <c r="Q843" i="6"/>
  <c r="Q844" i="6"/>
  <c r="Q845" i="6"/>
  <c r="Q846" i="6"/>
  <c r="Q847" i="6"/>
  <c r="Q848" i="6"/>
  <c r="Q849" i="6"/>
  <c r="Q850" i="6"/>
  <c r="Q851" i="6"/>
  <c r="Q852" i="6"/>
  <c r="Q853" i="6"/>
  <c r="Q854" i="6"/>
  <c r="Q855" i="6"/>
  <c r="Q856" i="6"/>
  <c r="Q857" i="6"/>
  <c r="Q858" i="6"/>
  <c r="Q859" i="6"/>
  <c r="Q860" i="6"/>
  <c r="Q861" i="6"/>
  <c r="Q862" i="6"/>
  <c r="Q863" i="6"/>
  <c r="Q864" i="6"/>
  <c r="Q865" i="6"/>
  <c r="Q866" i="6"/>
  <c r="Q867" i="6"/>
  <c r="Q868" i="6"/>
  <c r="Q869" i="6"/>
  <c r="Q870" i="6"/>
  <c r="Q871" i="6"/>
  <c r="Q872" i="6"/>
  <c r="Q873" i="6"/>
  <c r="Q874" i="6"/>
  <c r="Q875" i="6"/>
  <c r="Q876" i="6"/>
  <c r="Q877" i="6"/>
  <c r="Q878" i="6"/>
  <c r="Q879" i="6"/>
  <c r="Q880" i="6"/>
  <c r="Q881" i="6"/>
  <c r="Q882" i="6"/>
  <c r="Q883" i="6"/>
  <c r="Q884" i="6"/>
  <c r="Q885" i="6"/>
  <c r="Q886" i="6"/>
  <c r="Q887" i="6"/>
  <c r="Q888" i="6"/>
  <c r="Q889" i="6"/>
  <c r="Q890" i="6"/>
  <c r="Q891" i="6"/>
  <c r="Q892" i="6"/>
  <c r="Q893" i="6"/>
  <c r="Q894" i="6"/>
  <c r="Q895" i="6"/>
  <c r="Q896" i="6"/>
  <c r="Q897" i="6"/>
  <c r="Q898" i="6"/>
  <c r="Q899" i="6"/>
  <c r="Q900" i="6"/>
  <c r="Q901" i="6"/>
  <c r="Q902" i="6"/>
  <c r="Q903" i="6"/>
  <c r="Q904" i="6"/>
  <c r="Q905" i="6"/>
  <c r="Q906" i="6"/>
  <c r="Q907" i="6"/>
  <c r="Q908" i="6"/>
  <c r="Q909" i="6"/>
  <c r="Q910" i="6"/>
  <c r="Q911" i="6"/>
  <c r="Q912" i="6"/>
  <c r="Q913" i="6"/>
  <c r="Q914" i="6"/>
  <c r="Q915" i="6"/>
  <c r="Q916" i="6"/>
  <c r="Q917" i="6"/>
  <c r="Q918" i="6"/>
  <c r="Q919" i="6"/>
  <c r="Q920" i="6"/>
  <c r="Q921" i="6"/>
  <c r="Q922" i="6"/>
  <c r="Q923" i="6"/>
  <c r="Q924" i="6"/>
  <c r="Q925" i="6"/>
  <c r="Q926" i="6"/>
  <c r="Q927" i="6"/>
  <c r="Q928" i="6"/>
  <c r="Q929" i="6"/>
  <c r="Q930" i="6"/>
  <c r="Q931" i="6"/>
  <c r="Q932" i="6"/>
  <c r="Q933" i="6"/>
  <c r="Q934" i="6"/>
  <c r="Q935" i="6"/>
  <c r="Q936" i="6"/>
  <c r="Q937" i="6"/>
  <c r="Q938" i="6"/>
  <c r="Q939" i="6"/>
  <c r="Q940" i="6"/>
  <c r="Q941" i="6"/>
  <c r="Q942" i="6"/>
  <c r="Q943" i="6"/>
  <c r="Q944" i="6"/>
  <c r="Q945" i="6"/>
  <c r="Q946" i="6"/>
  <c r="Q947" i="6"/>
  <c r="Q948" i="6"/>
  <c r="Q949" i="6"/>
  <c r="Q950" i="6"/>
  <c r="Q951" i="6"/>
  <c r="Q952" i="6"/>
  <c r="Q953" i="6"/>
  <c r="Q954" i="6"/>
  <c r="Q955" i="6"/>
  <c r="Q956" i="6"/>
  <c r="Q957" i="6"/>
  <c r="Q958" i="6"/>
  <c r="Q959" i="6"/>
  <c r="Q960" i="6"/>
  <c r="Q961" i="6"/>
  <c r="Q962" i="6"/>
  <c r="Q963" i="6"/>
  <c r="Q964" i="6"/>
  <c r="Q965" i="6"/>
  <c r="Q966" i="6"/>
  <c r="Q967" i="6"/>
  <c r="Q968" i="6"/>
  <c r="Q969" i="6"/>
  <c r="Q970" i="6"/>
  <c r="Q971" i="6"/>
  <c r="Q972" i="6"/>
  <c r="Q973" i="6"/>
  <c r="Q974" i="6"/>
  <c r="Q975" i="6"/>
  <c r="Q976" i="6"/>
  <c r="Q977" i="6"/>
  <c r="Q978" i="6"/>
  <c r="Q979" i="6"/>
  <c r="Q980" i="6"/>
  <c r="Q981" i="6"/>
  <c r="Q982" i="6"/>
  <c r="Q983" i="6"/>
  <c r="Q984" i="6"/>
  <c r="Q985" i="6"/>
  <c r="Q986" i="6"/>
  <c r="Q987" i="6"/>
  <c r="Q988" i="6"/>
  <c r="Q989" i="6"/>
  <c r="Q990" i="6"/>
  <c r="Q991" i="6"/>
  <c r="Q992" i="6"/>
  <c r="Q993" i="6"/>
  <c r="Q994" i="6"/>
  <c r="Q995" i="6"/>
  <c r="Q996" i="6"/>
  <c r="Q997" i="6"/>
  <c r="Q998" i="6"/>
  <c r="Q999" i="6"/>
  <c r="Q1000" i="6"/>
  <c r="Q1001" i="6"/>
  <c r="Q1002" i="6"/>
  <c r="Q1003" i="6"/>
  <c r="Q1004" i="6"/>
  <c r="Q1005" i="6"/>
  <c r="Q1006" i="6"/>
  <c r="Q1007" i="6"/>
  <c r="Q1008" i="6"/>
  <c r="Q1009" i="6"/>
  <c r="Q1010" i="6"/>
  <c r="Q1011" i="6"/>
  <c r="Q1012" i="6"/>
  <c r="Q1013" i="6"/>
  <c r="Q1014" i="6"/>
  <c r="Q1015" i="6"/>
  <c r="Q1016" i="6"/>
  <c r="Q1017" i="6"/>
  <c r="Q1018" i="6"/>
  <c r="Q1019" i="6"/>
  <c r="Q1020" i="6"/>
  <c r="Q1021" i="6"/>
  <c r="Q1022" i="6"/>
  <c r="Q1023" i="6"/>
  <c r="Q1024" i="6"/>
  <c r="Q1025" i="6"/>
  <c r="Q1026" i="6"/>
  <c r="M49" i="6"/>
  <c r="M50" i="6"/>
  <c r="M51" i="6"/>
  <c r="M52" i="6"/>
  <c r="M53" i="6"/>
  <c r="M54" i="6"/>
  <c r="M55" i="6"/>
  <c r="M56" i="6"/>
  <c r="M57" i="6"/>
  <c r="M58" i="6"/>
  <c r="M59" i="6"/>
  <c r="M60" i="6"/>
  <c r="M61" i="6"/>
  <c r="M62" i="6"/>
  <c r="M63" i="6"/>
  <c r="M64" i="6"/>
  <c r="M65" i="6"/>
  <c r="M66" i="6"/>
  <c r="M67" i="6"/>
  <c r="M68" i="6"/>
  <c r="M69" i="6"/>
  <c r="M70" i="6"/>
  <c r="M71" i="6"/>
  <c r="M72" i="6"/>
  <c r="M73" i="6"/>
  <c r="M74" i="6"/>
  <c r="M75" i="6"/>
  <c r="M76" i="6"/>
  <c r="M77" i="6"/>
  <c r="M78" i="6"/>
  <c r="M79" i="6"/>
  <c r="M80" i="6"/>
  <c r="M81" i="6"/>
  <c r="M82" i="6"/>
  <c r="M83" i="6"/>
  <c r="M84" i="6"/>
  <c r="M85" i="6"/>
  <c r="M86" i="6"/>
  <c r="M87" i="6"/>
  <c r="M88" i="6"/>
  <c r="M89" i="6"/>
  <c r="M90" i="6"/>
  <c r="M91" i="6"/>
  <c r="M92" i="6"/>
  <c r="M93" i="6"/>
  <c r="M94" i="6"/>
  <c r="M95" i="6"/>
  <c r="M96" i="6"/>
  <c r="M97" i="6"/>
  <c r="M98" i="6"/>
  <c r="M99" i="6"/>
  <c r="M100" i="6"/>
  <c r="M101" i="6"/>
  <c r="M102" i="6"/>
  <c r="M103" i="6"/>
  <c r="M104" i="6"/>
  <c r="M105" i="6"/>
  <c r="M106" i="6"/>
  <c r="M107" i="6"/>
  <c r="M108" i="6"/>
  <c r="M109" i="6"/>
  <c r="M110" i="6"/>
  <c r="M111" i="6"/>
  <c r="M112" i="6"/>
  <c r="M113" i="6"/>
  <c r="M114" i="6"/>
  <c r="M115" i="6"/>
  <c r="M116" i="6"/>
  <c r="M117" i="6"/>
  <c r="M118" i="6"/>
  <c r="M119" i="6"/>
  <c r="M120" i="6"/>
  <c r="M121" i="6"/>
  <c r="M122" i="6"/>
  <c r="M123" i="6"/>
  <c r="M124" i="6"/>
  <c r="M125" i="6"/>
  <c r="M126" i="6"/>
  <c r="M127" i="6"/>
  <c r="M128" i="6"/>
  <c r="M129" i="6"/>
  <c r="M130" i="6"/>
  <c r="M131" i="6"/>
  <c r="M132" i="6"/>
  <c r="M133" i="6"/>
  <c r="M134" i="6"/>
  <c r="M135" i="6"/>
  <c r="M136" i="6"/>
  <c r="M137" i="6"/>
  <c r="M138" i="6"/>
  <c r="M139" i="6"/>
  <c r="M140" i="6"/>
  <c r="M141" i="6"/>
  <c r="M142" i="6"/>
  <c r="M143" i="6"/>
  <c r="M144" i="6"/>
  <c r="M145" i="6"/>
  <c r="M146" i="6"/>
  <c r="M147" i="6"/>
  <c r="M148" i="6"/>
  <c r="M149" i="6"/>
  <c r="M150" i="6"/>
  <c r="M151" i="6"/>
  <c r="M152" i="6"/>
  <c r="M153" i="6"/>
  <c r="M154" i="6"/>
  <c r="M155" i="6"/>
  <c r="M156" i="6"/>
  <c r="M157" i="6"/>
  <c r="M158" i="6"/>
  <c r="M159" i="6"/>
  <c r="M160" i="6"/>
  <c r="M161" i="6"/>
  <c r="M162" i="6"/>
  <c r="M163" i="6"/>
  <c r="M164" i="6"/>
  <c r="M165" i="6"/>
  <c r="M166" i="6"/>
  <c r="M167" i="6"/>
  <c r="M168" i="6"/>
  <c r="M169" i="6"/>
  <c r="M170" i="6"/>
  <c r="M171" i="6"/>
  <c r="M172" i="6"/>
  <c r="M173" i="6"/>
  <c r="M174" i="6"/>
  <c r="M175" i="6"/>
  <c r="M176" i="6"/>
  <c r="M177" i="6"/>
  <c r="M178" i="6"/>
  <c r="M179" i="6"/>
  <c r="M180" i="6"/>
  <c r="M181" i="6"/>
  <c r="M182" i="6"/>
  <c r="M183" i="6"/>
  <c r="M184" i="6"/>
  <c r="M185" i="6"/>
  <c r="M186" i="6"/>
  <c r="M187" i="6"/>
  <c r="M188" i="6"/>
  <c r="M189" i="6"/>
  <c r="M190" i="6"/>
  <c r="M191" i="6"/>
  <c r="M192" i="6"/>
  <c r="M193" i="6"/>
  <c r="M194" i="6"/>
  <c r="M195" i="6"/>
  <c r="M196" i="6"/>
  <c r="M197" i="6"/>
  <c r="M198" i="6"/>
  <c r="M199" i="6"/>
  <c r="M200" i="6"/>
  <c r="M201" i="6"/>
  <c r="M202" i="6"/>
  <c r="M203" i="6"/>
  <c r="M204" i="6"/>
  <c r="M205" i="6"/>
  <c r="M206" i="6"/>
  <c r="M207" i="6"/>
  <c r="M208" i="6"/>
  <c r="M209" i="6"/>
  <c r="M210" i="6"/>
  <c r="M211" i="6"/>
  <c r="M212" i="6"/>
  <c r="M213" i="6"/>
  <c r="M214" i="6"/>
  <c r="M215" i="6"/>
  <c r="M216" i="6"/>
  <c r="M217" i="6"/>
  <c r="M218" i="6"/>
  <c r="M219" i="6"/>
  <c r="M220" i="6"/>
  <c r="M221" i="6"/>
  <c r="M222" i="6"/>
  <c r="M223" i="6"/>
  <c r="M224" i="6"/>
  <c r="M225" i="6"/>
  <c r="M226" i="6"/>
  <c r="M227" i="6"/>
  <c r="M228" i="6"/>
  <c r="M229" i="6"/>
  <c r="M230" i="6"/>
  <c r="M231" i="6"/>
  <c r="M232" i="6"/>
  <c r="M233" i="6"/>
  <c r="M234" i="6"/>
  <c r="M235" i="6"/>
  <c r="M236" i="6"/>
  <c r="M237" i="6"/>
  <c r="M238" i="6"/>
  <c r="M239" i="6"/>
  <c r="M240" i="6"/>
  <c r="M241" i="6"/>
  <c r="M242" i="6"/>
  <c r="M243" i="6"/>
  <c r="M244" i="6"/>
  <c r="M245" i="6"/>
  <c r="M246" i="6"/>
  <c r="M247" i="6"/>
  <c r="M248" i="6"/>
  <c r="M249" i="6"/>
  <c r="M250" i="6"/>
  <c r="M251" i="6"/>
  <c r="M252" i="6"/>
  <c r="M253" i="6"/>
  <c r="M254" i="6"/>
  <c r="M255" i="6"/>
  <c r="M256" i="6"/>
  <c r="M257" i="6"/>
  <c r="M258" i="6"/>
  <c r="M259" i="6"/>
  <c r="M260" i="6"/>
  <c r="M261" i="6"/>
  <c r="M262" i="6"/>
  <c r="M263" i="6"/>
  <c r="M264" i="6"/>
  <c r="M265" i="6"/>
  <c r="M266" i="6"/>
  <c r="M267" i="6"/>
  <c r="M268" i="6"/>
  <c r="M269" i="6"/>
  <c r="M270" i="6"/>
  <c r="M271" i="6"/>
  <c r="M272" i="6"/>
  <c r="M273" i="6"/>
  <c r="M274" i="6"/>
  <c r="M275" i="6"/>
  <c r="M276" i="6"/>
  <c r="M277" i="6"/>
  <c r="M278" i="6"/>
  <c r="M279" i="6"/>
  <c r="M280" i="6"/>
  <c r="M281" i="6"/>
  <c r="M282" i="6"/>
  <c r="M283" i="6"/>
  <c r="M284" i="6"/>
  <c r="M285" i="6"/>
  <c r="M286" i="6"/>
  <c r="M287" i="6"/>
  <c r="M288" i="6"/>
  <c r="M289" i="6"/>
  <c r="M290" i="6"/>
  <c r="M291" i="6"/>
  <c r="M292" i="6"/>
  <c r="M293" i="6"/>
  <c r="M294" i="6"/>
  <c r="M295" i="6"/>
  <c r="M296" i="6"/>
  <c r="M297" i="6"/>
  <c r="M298" i="6"/>
  <c r="M299" i="6"/>
  <c r="M300" i="6"/>
  <c r="M301" i="6"/>
  <c r="M302" i="6"/>
  <c r="M303" i="6"/>
  <c r="M304" i="6"/>
  <c r="M305" i="6"/>
  <c r="M306" i="6"/>
  <c r="M307" i="6"/>
  <c r="M308" i="6"/>
  <c r="M309" i="6"/>
  <c r="M310" i="6"/>
  <c r="M311" i="6"/>
  <c r="M312" i="6"/>
  <c r="M313" i="6"/>
  <c r="M314" i="6"/>
  <c r="M315" i="6"/>
  <c r="M316" i="6"/>
  <c r="M317" i="6"/>
  <c r="M318" i="6"/>
  <c r="M319" i="6"/>
  <c r="M320" i="6"/>
  <c r="M321" i="6"/>
  <c r="M322" i="6"/>
  <c r="M323" i="6"/>
  <c r="M324" i="6"/>
  <c r="M325" i="6"/>
  <c r="M326" i="6"/>
  <c r="M327" i="6"/>
  <c r="M328" i="6"/>
  <c r="M329" i="6"/>
  <c r="M330" i="6"/>
  <c r="M331" i="6"/>
  <c r="M332" i="6"/>
  <c r="M333" i="6"/>
  <c r="M334" i="6"/>
  <c r="M335" i="6"/>
  <c r="M336" i="6"/>
  <c r="M337" i="6"/>
  <c r="M338" i="6"/>
  <c r="M339" i="6"/>
  <c r="M340" i="6"/>
  <c r="M341" i="6"/>
  <c r="M342" i="6"/>
  <c r="M343" i="6"/>
  <c r="M344" i="6"/>
  <c r="M345" i="6"/>
  <c r="M346" i="6"/>
  <c r="M347" i="6"/>
  <c r="M348" i="6"/>
  <c r="M349" i="6"/>
  <c r="M350" i="6"/>
  <c r="M351" i="6"/>
  <c r="M352" i="6"/>
  <c r="M353" i="6"/>
  <c r="M354" i="6"/>
  <c r="M355" i="6"/>
  <c r="M356" i="6"/>
  <c r="M357" i="6"/>
  <c r="M358" i="6"/>
  <c r="M359" i="6"/>
  <c r="M360" i="6"/>
  <c r="M361" i="6"/>
  <c r="M362" i="6"/>
  <c r="M363" i="6"/>
  <c r="M364" i="6"/>
  <c r="M365" i="6"/>
  <c r="M366" i="6"/>
  <c r="M367" i="6"/>
  <c r="M368" i="6"/>
  <c r="M369" i="6"/>
  <c r="M370" i="6"/>
  <c r="M371" i="6"/>
  <c r="M372" i="6"/>
  <c r="M373" i="6"/>
  <c r="M374" i="6"/>
  <c r="M375" i="6"/>
  <c r="M376" i="6"/>
  <c r="M377" i="6"/>
  <c r="M378" i="6"/>
  <c r="M379" i="6"/>
  <c r="M380" i="6"/>
  <c r="M381" i="6"/>
  <c r="M382" i="6"/>
  <c r="M383" i="6"/>
  <c r="M384" i="6"/>
  <c r="M385" i="6"/>
  <c r="M386" i="6"/>
  <c r="M387" i="6"/>
  <c r="M388" i="6"/>
  <c r="M389" i="6"/>
  <c r="M390" i="6"/>
  <c r="M391" i="6"/>
  <c r="M392" i="6"/>
  <c r="M393" i="6"/>
  <c r="M394" i="6"/>
  <c r="M395" i="6"/>
  <c r="M396" i="6"/>
  <c r="M397" i="6"/>
  <c r="M398" i="6"/>
  <c r="M399" i="6"/>
  <c r="M400" i="6"/>
  <c r="M401" i="6"/>
  <c r="M402" i="6"/>
  <c r="M403" i="6"/>
  <c r="M404" i="6"/>
  <c r="M405" i="6"/>
  <c r="M406" i="6"/>
  <c r="M407" i="6"/>
  <c r="M408" i="6"/>
  <c r="M409" i="6"/>
  <c r="M410" i="6"/>
  <c r="M411" i="6"/>
  <c r="M412" i="6"/>
  <c r="M413" i="6"/>
  <c r="M414" i="6"/>
  <c r="M415" i="6"/>
  <c r="M416" i="6"/>
  <c r="M417" i="6"/>
  <c r="M418" i="6"/>
  <c r="M419" i="6"/>
  <c r="M420" i="6"/>
  <c r="M421" i="6"/>
  <c r="M422" i="6"/>
  <c r="M423" i="6"/>
  <c r="M424" i="6"/>
  <c r="M425" i="6"/>
  <c r="M426" i="6"/>
  <c r="M427" i="6"/>
  <c r="M428" i="6"/>
  <c r="M429" i="6"/>
  <c r="M430" i="6"/>
  <c r="M431" i="6"/>
  <c r="M432" i="6"/>
  <c r="M433" i="6"/>
  <c r="M434" i="6"/>
  <c r="M435" i="6"/>
  <c r="M436" i="6"/>
  <c r="M437" i="6"/>
  <c r="M438" i="6"/>
  <c r="M439" i="6"/>
  <c r="M440" i="6"/>
  <c r="M441" i="6"/>
  <c r="M442" i="6"/>
  <c r="M443" i="6"/>
  <c r="M444" i="6"/>
  <c r="M445" i="6"/>
  <c r="M446" i="6"/>
  <c r="M447" i="6"/>
  <c r="M448" i="6"/>
  <c r="M449" i="6"/>
  <c r="M450" i="6"/>
  <c r="M451" i="6"/>
  <c r="M452" i="6"/>
  <c r="M453" i="6"/>
  <c r="M454" i="6"/>
  <c r="M455" i="6"/>
  <c r="M456" i="6"/>
  <c r="M457" i="6"/>
  <c r="M458" i="6"/>
  <c r="M459" i="6"/>
  <c r="M460" i="6"/>
  <c r="M461" i="6"/>
  <c r="M462" i="6"/>
  <c r="M463" i="6"/>
  <c r="M464" i="6"/>
  <c r="M465" i="6"/>
  <c r="M466" i="6"/>
  <c r="M467" i="6"/>
  <c r="M468" i="6"/>
  <c r="M469" i="6"/>
  <c r="M470" i="6"/>
  <c r="M471" i="6"/>
  <c r="M472" i="6"/>
  <c r="M473" i="6"/>
  <c r="M474" i="6"/>
  <c r="M475" i="6"/>
  <c r="M476" i="6"/>
  <c r="M477" i="6"/>
  <c r="M478" i="6"/>
  <c r="M479" i="6"/>
  <c r="M480" i="6"/>
  <c r="M481" i="6"/>
  <c r="M482" i="6"/>
  <c r="M483" i="6"/>
  <c r="M484" i="6"/>
  <c r="M485" i="6"/>
  <c r="M486" i="6"/>
  <c r="M487" i="6"/>
  <c r="M488" i="6"/>
  <c r="M489" i="6"/>
  <c r="M490" i="6"/>
  <c r="M491" i="6"/>
  <c r="M492" i="6"/>
  <c r="M493" i="6"/>
  <c r="M494" i="6"/>
  <c r="M495" i="6"/>
  <c r="M496" i="6"/>
  <c r="M497" i="6"/>
  <c r="M498" i="6"/>
  <c r="M499" i="6"/>
  <c r="M500" i="6"/>
  <c r="M501" i="6"/>
  <c r="M502" i="6"/>
  <c r="M503" i="6"/>
  <c r="M504" i="6"/>
  <c r="M505" i="6"/>
  <c r="M506" i="6"/>
  <c r="M507" i="6"/>
  <c r="M508" i="6"/>
  <c r="M509" i="6"/>
  <c r="M510" i="6"/>
  <c r="M511" i="6"/>
  <c r="M512" i="6"/>
  <c r="M513" i="6"/>
  <c r="M514" i="6"/>
  <c r="M515" i="6"/>
  <c r="M516" i="6"/>
  <c r="M517" i="6"/>
  <c r="M518" i="6"/>
  <c r="M519" i="6"/>
  <c r="M520" i="6"/>
  <c r="M521" i="6"/>
  <c r="M522" i="6"/>
  <c r="M523" i="6"/>
  <c r="M524" i="6"/>
  <c r="M525" i="6"/>
  <c r="M526" i="6"/>
  <c r="M527" i="6"/>
  <c r="M528" i="6"/>
  <c r="M529" i="6"/>
  <c r="M530" i="6"/>
  <c r="M531" i="6"/>
  <c r="M532" i="6"/>
  <c r="M533" i="6"/>
  <c r="M534" i="6"/>
  <c r="M535" i="6"/>
  <c r="M536" i="6"/>
  <c r="M537" i="6"/>
  <c r="M538" i="6"/>
  <c r="M539" i="6"/>
  <c r="M540" i="6"/>
  <c r="M541" i="6"/>
  <c r="M542" i="6"/>
  <c r="M543" i="6"/>
  <c r="M544" i="6"/>
  <c r="M545" i="6"/>
  <c r="M546" i="6"/>
  <c r="M547" i="6"/>
  <c r="M548" i="6"/>
  <c r="M549" i="6"/>
  <c r="M550" i="6"/>
  <c r="M551" i="6"/>
  <c r="M552" i="6"/>
  <c r="M553" i="6"/>
  <c r="M554" i="6"/>
  <c r="M555" i="6"/>
  <c r="M556" i="6"/>
  <c r="M557" i="6"/>
  <c r="M558" i="6"/>
  <c r="M559" i="6"/>
  <c r="M560" i="6"/>
  <c r="M561" i="6"/>
  <c r="M562" i="6"/>
  <c r="M563" i="6"/>
  <c r="M564" i="6"/>
  <c r="M565" i="6"/>
  <c r="M566" i="6"/>
  <c r="M567" i="6"/>
  <c r="M568" i="6"/>
  <c r="M569" i="6"/>
  <c r="M570" i="6"/>
  <c r="M571" i="6"/>
  <c r="M572" i="6"/>
  <c r="M573" i="6"/>
  <c r="M574" i="6"/>
  <c r="M575" i="6"/>
  <c r="M576" i="6"/>
  <c r="M577" i="6"/>
  <c r="M578" i="6"/>
  <c r="M579" i="6"/>
  <c r="M580" i="6"/>
  <c r="M581" i="6"/>
  <c r="M582" i="6"/>
  <c r="M583" i="6"/>
  <c r="M584" i="6"/>
  <c r="M585" i="6"/>
  <c r="M586" i="6"/>
  <c r="M587" i="6"/>
  <c r="M588" i="6"/>
  <c r="M589" i="6"/>
  <c r="M590" i="6"/>
  <c r="M591" i="6"/>
  <c r="M592" i="6"/>
  <c r="M593" i="6"/>
  <c r="M594" i="6"/>
  <c r="M595" i="6"/>
  <c r="M596" i="6"/>
  <c r="M597" i="6"/>
  <c r="M598" i="6"/>
  <c r="M599" i="6"/>
  <c r="M600" i="6"/>
  <c r="M601" i="6"/>
  <c r="M602" i="6"/>
  <c r="M603" i="6"/>
  <c r="M604" i="6"/>
  <c r="M605" i="6"/>
  <c r="M606" i="6"/>
  <c r="M607" i="6"/>
  <c r="M608" i="6"/>
  <c r="M609" i="6"/>
  <c r="M610" i="6"/>
  <c r="M611" i="6"/>
  <c r="M612" i="6"/>
  <c r="M613" i="6"/>
  <c r="M614" i="6"/>
  <c r="M615" i="6"/>
  <c r="M616" i="6"/>
  <c r="M617" i="6"/>
  <c r="M618" i="6"/>
  <c r="M619" i="6"/>
  <c r="M620" i="6"/>
  <c r="M621" i="6"/>
  <c r="M622" i="6"/>
  <c r="M623" i="6"/>
  <c r="M624" i="6"/>
  <c r="M625" i="6"/>
  <c r="M626" i="6"/>
  <c r="M627" i="6"/>
  <c r="M628" i="6"/>
  <c r="M629" i="6"/>
  <c r="M630" i="6"/>
  <c r="M631" i="6"/>
  <c r="M632" i="6"/>
  <c r="M633" i="6"/>
  <c r="M634" i="6"/>
  <c r="M635" i="6"/>
  <c r="M636" i="6"/>
  <c r="M637" i="6"/>
  <c r="M638" i="6"/>
  <c r="M639" i="6"/>
  <c r="M640" i="6"/>
  <c r="M641" i="6"/>
  <c r="M642" i="6"/>
  <c r="M643" i="6"/>
  <c r="M644" i="6"/>
  <c r="M645" i="6"/>
  <c r="M646" i="6"/>
  <c r="M647" i="6"/>
  <c r="M648" i="6"/>
  <c r="M649" i="6"/>
  <c r="M650" i="6"/>
  <c r="M651" i="6"/>
  <c r="M652" i="6"/>
  <c r="M653" i="6"/>
  <c r="M654" i="6"/>
  <c r="M655" i="6"/>
  <c r="M656" i="6"/>
  <c r="M657" i="6"/>
  <c r="M658" i="6"/>
  <c r="M659" i="6"/>
  <c r="M660" i="6"/>
  <c r="M661" i="6"/>
  <c r="M662" i="6"/>
  <c r="M663" i="6"/>
  <c r="M664" i="6"/>
  <c r="M665" i="6"/>
  <c r="M666" i="6"/>
  <c r="M667" i="6"/>
  <c r="M668" i="6"/>
  <c r="M669" i="6"/>
  <c r="M670" i="6"/>
  <c r="M671" i="6"/>
  <c r="M672" i="6"/>
  <c r="M673" i="6"/>
  <c r="M674" i="6"/>
  <c r="M675" i="6"/>
  <c r="M676" i="6"/>
  <c r="M677" i="6"/>
  <c r="M678" i="6"/>
  <c r="M679" i="6"/>
  <c r="M680" i="6"/>
  <c r="M681" i="6"/>
  <c r="M682" i="6"/>
  <c r="M683" i="6"/>
  <c r="M684" i="6"/>
  <c r="M685" i="6"/>
  <c r="M686" i="6"/>
  <c r="M687" i="6"/>
  <c r="M688" i="6"/>
  <c r="M689" i="6"/>
  <c r="M690" i="6"/>
  <c r="M691" i="6"/>
  <c r="M692" i="6"/>
  <c r="M693" i="6"/>
  <c r="M694" i="6"/>
  <c r="M695" i="6"/>
  <c r="M696" i="6"/>
  <c r="M697" i="6"/>
  <c r="M698" i="6"/>
  <c r="M699" i="6"/>
  <c r="M700" i="6"/>
  <c r="M701" i="6"/>
  <c r="M702" i="6"/>
  <c r="M703" i="6"/>
  <c r="M704" i="6"/>
  <c r="M705" i="6"/>
  <c r="M706" i="6"/>
  <c r="M707" i="6"/>
  <c r="M708" i="6"/>
  <c r="M709" i="6"/>
  <c r="M710" i="6"/>
  <c r="M711" i="6"/>
  <c r="M712" i="6"/>
  <c r="M713" i="6"/>
  <c r="M714" i="6"/>
  <c r="M715" i="6"/>
  <c r="M716" i="6"/>
  <c r="M717" i="6"/>
  <c r="M718" i="6"/>
  <c r="M719" i="6"/>
  <c r="M720" i="6"/>
  <c r="M721" i="6"/>
  <c r="M722" i="6"/>
  <c r="M723" i="6"/>
  <c r="M724" i="6"/>
  <c r="M725" i="6"/>
  <c r="M726" i="6"/>
  <c r="M727" i="6"/>
  <c r="M728" i="6"/>
  <c r="M729" i="6"/>
  <c r="M730" i="6"/>
  <c r="M731" i="6"/>
  <c r="M732" i="6"/>
  <c r="M733" i="6"/>
  <c r="M734" i="6"/>
  <c r="M735" i="6"/>
  <c r="M736" i="6"/>
  <c r="M737" i="6"/>
  <c r="M738" i="6"/>
  <c r="M739" i="6"/>
  <c r="M740" i="6"/>
  <c r="M741" i="6"/>
  <c r="M742" i="6"/>
  <c r="M743" i="6"/>
  <c r="M744" i="6"/>
  <c r="M745" i="6"/>
  <c r="M746" i="6"/>
  <c r="M747" i="6"/>
  <c r="M748" i="6"/>
  <c r="M749" i="6"/>
  <c r="M750" i="6"/>
  <c r="M751" i="6"/>
  <c r="M752" i="6"/>
  <c r="M753" i="6"/>
  <c r="M754" i="6"/>
  <c r="M755" i="6"/>
  <c r="M756" i="6"/>
  <c r="M757" i="6"/>
  <c r="M758" i="6"/>
  <c r="M759" i="6"/>
  <c r="M760" i="6"/>
  <c r="M761" i="6"/>
  <c r="M762" i="6"/>
  <c r="M763" i="6"/>
  <c r="M764" i="6"/>
  <c r="M765" i="6"/>
  <c r="M766" i="6"/>
  <c r="M767" i="6"/>
  <c r="M768" i="6"/>
  <c r="M769" i="6"/>
  <c r="M770" i="6"/>
  <c r="M771" i="6"/>
  <c r="M772" i="6"/>
  <c r="M773" i="6"/>
  <c r="M774" i="6"/>
  <c r="M775" i="6"/>
  <c r="M776" i="6"/>
  <c r="M777" i="6"/>
  <c r="M778" i="6"/>
  <c r="M779" i="6"/>
  <c r="M780" i="6"/>
  <c r="M781" i="6"/>
  <c r="M782" i="6"/>
  <c r="M783" i="6"/>
  <c r="M784" i="6"/>
  <c r="M785" i="6"/>
  <c r="M786" i="6"/>
  <c r="M787" i="6"/>
  <c r="M788" i="6"/>
  <c r="M789" i="6"/>
  <c r="M790" i="6"/>
  <c r="M791" i="6"/>
  <c r="M792" i="6"/>
  <c r="M793" i="6"/>
  <c r="M794" i="6"/>
  <c r="M795" i="6"/>
  <c r="M796" i="6"/>
  <c r="M797" i="6"/>
  <c r="M798" i="6"/>
  <c r="M799" i="6"/>
  <c r="M800" i="6"/>
  <c r="M801" i="6"/>
  <c r="M802" i="6"/>
  <c r="M803" i="6"/>
  <c r="M804" i="6"/>
  <c r="M805" i="6"/>
  <c r="M806" i="6"/>
  <c r="M807" i="6"/>
  <c r="M808" i="6"/>
  <c r="M809" i="6"/>
  <c r="M810" i="6"/>
  <c r="M811" i="6"/>
  <c r="M812" i="6"/>
  <c r="M813" i="6"/>
  <c r="M814" i="6"/>
  <c r="M815" i="6"/>
  <c r="M816" i="6"/>
  <c r="M817" i="6"/>
  <c r="M818" i="6"/>
  <c r="M819" i="6"/>
  <c r="M820" i="6"/>
  <c r="M821" i="6"/>
  <c r="M822" i="6"/>
  <c r="M823" i="6"/>
  <c r="M824" i="6"/>
  <c r="M825" i="6"/>
  <c r="M826" i="6"/>
  <c r="M827" i="6"/>
  <c r="M828" i="6"/>
  <c r="M829" i="6"/>
  <c r="M830" i="6"/>
  <c r="M831" i="6"/>
  <c r="M832" i="6"/>
  <c r="M833" i="6"/>
  <c r="M834" i="6"/>
  <c r="M835" i="6"/>
  <c r="M836" i="6"/>
  <c r="M837" i="6"/>
  <c r="M838" i="6"/>
  <c r="M839" i="6"/>
  <c r="M840" i="6"/>
  <c r="M841" i="6"/>
  <c r="M842" i="6"/>
  <c r="M843" i="6"/>
  <c r="M844" i="6"/>
  <c r="M845" i="6"/>
  <c r="M846" i="6"/>
  <c r="M847" i="6"/>
  <c r="M848" i="6"/>
  <c r="M849" i="6"/>
  <c r="M850" i="6"/>
  <c r="M851" i="6"/>
  <c r="M852" i="6"/>
  <c r="M853" i="6"/>
  <c r="M854" i="6"/>
  <c r="M855" i="6"/>
  <c r="M856" i="6"/>
  <c r="M857" i="6"/>
  <c r="M858" i="6"/>
  <c r="M859" i="6"/>
  <c r="M860" i="6"/>
  <c r="M861" i="6"/>
  <c r="M862" i="6"/>
  <c r="M863" i="6"/>
  <c r="M864" i="6"/>
  <c r="M865" i="6"/>
  <c r="M866" i="6"/>
  <c r="M867" i="6"/>
  <c r="M868" i="6"/>
  <c r="M869" i="6"/>
  <c r="M870" i="6"/>
  <c r="M871" i="6"/>
  <c r="M872" i="6"/>
  <c r="M873" i="6"/>
  <c r="M874" i="6"/>
  <c r="M875" i="6"/>
  <c r="M876" i="6"/>
  <c r="M877" i="6"/>
  <c r="M878" i="6"/>
  <c r="M879" i="6"/>
  <c r="M880" i="6"/>
  <c r="M881" i="6"/>
  <c r="M882" i="6"/>
  <c r="M883" i="6"/>
  <c r="M884" i="6"/>
  <c r="M885" i="6"/>
  <c r="M886" i="6"/>
  <c r="M887" i="6"/>
  <c r="M888" i="6"/>
  <c r="M889" i="6"/>
  <c r="M890" i="6"/>
  <c r="M891" i="6"/>
  <c r="M892" i="6"/>
  <c r="M893" i="6"/>
  <c r="M894" i="6"/>
  <c r="M895" i="6"/>
  <c r="M896" i="6"/>
  <c r="M897" i="6"/>
  <c r="M898" i="6"/>
  <c r="M899" i="6"/>
  <c r="M900" i="6"/>
  <c r="M901" i="6"/>
  <c r="M902" i="6"/>
  <c r="M903" i="6"/>
  <c r="M904" i="6"/>
  <c r="M905" i="6"/>
  <c r="M906" i="6"/>
  <c r="M907" i="6"/>
  <c r="M908" i="6"/>
  <c r="M909" i="6"/>
  <c r="M910" i="6"/>
  <c r="M911" i="6"/>
  <c r="M912" i="6"/>
  <c r="M913" i="6"/>
  <c r="M914" i="6"/>
  <c r="M915" i="6"/>
  <c r="M916" i="6"/>
  <c r="M917" i="6"/>
  <c r="M918" i="6"/>
  <c r="M919" i="6"/>
  <c r="M920" i="6"/>
  <c r="M921" i="6"/>
  <c r="M922" i="6"/>
  <c r="M923" i="6"/>
  <c r="M924" i="6"/>
  <c r="M925" i="6"/>
  <c r="M926" i="6"/>
  <c r="M927" i="6"/>
  <c r="M928" i="6"/>
  <c r="M929" i="6"/>
  <c r="M930" i="6"/>
  <c r="M931" i="6"/>
  <c r="M932" i="6"/>
  <c r="M933" i="6"/>
  <c r="M934" i="6"/>
  <c r="M935" i="6"/>
  <c r="M936" i="6"/>
  <c r="M937" i="6"/>
  <c r="M938" i="6"/>
  <c r="M939" i="6"/>
  <c r="M940" i="6"/>
  <c r="M941" i="6"/>
  <c r="M942" i="6"/>
  <c r="M943" i="6"/>
  <c r="M944" i="6"/>
  <c r="M945" i="6"/>
  <c r="M946" i="6"/>
  <c r="M947" i="6"/>
  <c r="M948" i="6"/>
  <c r="M949" i="6"/>
  <c r="M950" i="6"/>
  <c r="M951" i="6"/>
  <c r="M952" i="6"/>
  <c r="M953" i="6"/>
  <c r="M954" i="6"/>
  <c r="M955" i="6"/>
  <c r="M956" i="6"/>
  <c r="M957" i="6"/>
  <c r="M958" i="6"/>
  <c r="M959" i="6"/>
  <c r="M960" i="6"/>
  <c r="M961" i="6"/>
  <c r="M962" i="6"/>
  <c r="M963" i="6"/>
  <c r="M964" i="6"/>
  <c r="M965" i="6"/>
  <c r="M966" i="6"/>
  <c r="M967" i="6"/>
  <c r="M968" i="6"/>
  <c r="M969" i="6"/>
  <c r="M970" i="6"/>
  <c r="M971" i="6"/>
  <c r="M972" i="6"/>
  <c r="M973" i="6"/>
  <c r="M974" i="6"/>
  <c r="M975" i="6"/>
  <c r="M976" i="6"/>
  <c r="M977" i="6"/>
  <c r="M978" i="6"/>
  <c r="M979" i="6"/>
  <c r="M980" i="6"/>
  <c r="M981" i="6"/>
  <c r="M982" i="6"/>
  <c r="M983" i="6"/>
  <c r="M984" i="6"/>
  <c r="M985" i="6"/>
  <c r="M986" i="6"/>
  <c r="M987" i="6"/>
  <c r="M988" i="6"/>
  <c r="M989" i="6"/>
  <c r="M990" i="6"/>
  <c r="M991" i="6"/>
  <c r="M992" i="6"/>
  <c r="M993" i="6"/>
  <c r="M994" i="6"/>
  <c r="M995" i="6"/>
  <c r="M996" i="6"/>
  <c r="M997" i="6"/>
  <c r="M998" i="6"/>
  <c r="M999" i="6"/>
  <c r="M1000" i="6"/>
  <c r="M1001" i="6"/>
  <c r="M1002" i="6"/>
  <c r="M1003" i="6"/>
  <c r="M1004" i="6"/>
  <c r="M1005" i="6"/>
  <c r="M1006" i="6"/>
  <c r="M1007" i="6"/>
  <c r="M1008" i="6"/>
  <c r="M1009" i="6"/>
  <c r="M1010" i="6"/>
  <c r="M1011" i="6"/>
  <c r="M1012" i="6"/>
  <c r="M1013" i="6"/>
  <c r="M1014" i="6"/>
  <c r="M1015" i="6"/>
  <c r="M1016" i="6"/>
  <c r="M1017" i="6"/>
  <c r="M1018" i="6"/>
  <c r="M1019" i="6"/>
  <c r="M1020" i="6"/>
  <c r="M1021" i="6"/>
  <c r="M1022" i="6"/>
  <c r="M1023" i="6"/>
  <c r="M1024" i="6"/>
  <c r="M1025" i="6"/>
  <c r="M1026" i="6"/>
  <c r="J37" i="13"/>
  <c r="J37" i="15"/>
  <c r="I31" i="6" l="1"/>
  <c r="I32" i="6"/>
  <c r="Q31" i="6"/>
  <c r="E32" i="6"/>
  <c r="M31" i="6"/>
  <c r="E31" i="6"/>
  <c r="M34" i="6"/>
  <c r="M41" i="6"/>
  <c r="M37" i="6"/>
  <c r="M33" i="6"/>
  <c r="M45" i="6"/>
  <c r="M48" i="6"/>
  <c r="M44" i="6"/>
  <c r="M40" i="6"/>
  <c r="M36" i="6"/>
  <c r="M32" i="6"/>
  <c r="Q32" i="6"/>
  <c r="M47" i="6"/>
  <c r="M43" i="6"/>
  <c r="M39" i="6"/>
  <c r="M35" i="6"/>
  <c r="M46" i="6"/>
  <c r="M42" i="6"/>
  <c r="M38" i="6"/>
  <c r="I37" i="15"/>
  <c r="I37" i="13"/>
  <c r="U19" i="6" l="1" a="1"/>
  <c r="U19" i="6" s="1"/>
  <c r="U18" i="6" a="1"/>
  <c r="U18" i="6" s="1"/>
  <c r="X18" i="6" a="1"/>
  <c r="X18" i="6" s="1"/>
  <c r="T18" i="6" a="1"/>
  <c r="T18" i="6" s="1"/>
  <c r="D30" i="14"/>
  <c r="V18" i="6" a="1"/>
  <c r="V18" i="6" s="1"/>
  <c r="V8" i="6" a="1"/>
  <c r="V8" i="6" s="1"/>
  <c r="V17" i="6" a="1"/>
  <c r="V17" i="6" s="1"/>
  <c r="X17" i="6" a="1"/>
  <c r="X17" i="6" s="1"/>
  <c r="D29" i="14"/>
  <c r="U17" i="6" a="1"/>
  <c r="U17" i="6" s="1"/>
  <c r="T17" i="6" a="1"/>
  <c r="T17" i="6" s="1"/>
  <c r="W16" i="6" a="1"/>
  <c r="W16" i="6" s="1"/>
  <c r="C47" i="14"/>
  <c r="U47" i="14" s="1"/>
  <c r="V16" i="6" a="1"/>
  <c r="V16" i="6" s="1"/>
  <c r="D47" i="14"/>
  <c r="T16" i="6" a="1"/>
  <c r="T16" i="6" s="1"/>
  <c r="X8" i="6" a="1"/>
  <c r="X8" i="6" s="1"/>
  <c r="T8" i="6" a="1"/>
  <c r="T8" i="6" s="1"/>
  <c r="U8" i="6" a="1"/>
  <c r="U8" i="6" s="1"/>
  <c r="U10" i="6" a="1"/>
  <c r="U10" i="6" s="1"/>
  <c r="V9" i="6" a="1"/>
  <c r="V9" i="6" s="1"/>
  <c r="T9" i="6" a="1"/>
  <c r="T9" i="6" s="1"/>
  <c r="U9" i="6" a="1"/>
  <c r="U9" i="6" s="1"/>
  <c r="X9" i="6" a="1"/>
  <c r="X9" i="6" s="1"/>
  <c r="T7" i="6" a="1"/>
  <c r="T7" i="6" s="1"/>
  <c r="W7" i="6" a="1"/>
  <c r="W7" i="6" s="1"/>
  <c r="V7" i="6" a="1"/>
  <c r="V7" i="6" s="1"/>
  <c r="U33" i="8"/>
  <c r="U34" i="8"/>
  <c r="U35" i="8"/>
  <c r="U36" i="8"/>
  <c r="U37" i="8"/>
  <c r="U38" i="8"/>
  <c r="U39" i="8"/>
  <c r="U40" i="8"/>
  <c r="U41" i="8"/>
  <c r="U42" i="8"/>
  <c r="U43" i="8"/>
  <c r="U44" i="8"/>
  <c r="U45" i="8"/>
  <c r="U46" i="8"/>
  <c r="U47" i="8"/>
  <c r="U48" i="8"/>
  <c r="U49" i="8"/>
  <c r="U50" i="8"/>
  <c r="U51" i="8"/>
  <c r="U52" i="8"/>
  <c r="U53" i="8"/>
  <c r="U54" i="8"/>
  <c r="U55" i="8"/>
  <c r="U56" i="8"/>
  <c r="U57" i="8"/>
  <c r="U58" i="8"/>
  <c r="U59" i="8"/>
  <c r="U60" i="8"/>
  <c r="U61" i="8"/>
  <c r="U62" i="8"/>
  <c r="U63" i="8"/>
  <c r="U64" i="8"/>
  <c r="U65" i="8"/>
  <c r="U66" i="8"/>
  <c r="U67" i="8"/>
  <c r="U68" i="8"/>
  <c r="U69" i="8"/>
  <c r="U70" i="8"/>
  <c r="U71" i="8"/>
  <c r="U72" i="8"/>
  <c r="U73" i="8"/>
  <c r="U74" i="8"/>
  <c r="U75" i="8"/>
  <c r="U76" i="8"/>
  <c r="U77" i="8"/>
  <c r="U78" i="8"/>
  <c r="U79" i="8"/>
  <c r="U80" i="8"/>
  <c r="U81" i="8"/>
  <c r="U82" i="8"/>
  <c r="U83" i="8"/>
  <c r="U84" i="8"/>
  <c r="U85" i="8"/>
  <c r="U86" i="8"/>
  <c r="U87" i="8"/>
  <c r="U88" i="8"/>
  <c r="U89" i="8"/>
  <c r="U90" i="8"/>
  <c r="U91" i="8"/>
  <c r="U92" i="8"/>
  <c r="U93" i="8"/>
  <c r="U94" i="8"/>
  <c r="U95" i="8"/>
  <c r="U96" i="8"/>
  <c r="U97" i="8"/>
  <c r="U98" i="8"/>
  <c r="U99" i="8"/>
  <c r="U100" i="8"/>
  <c r="U101" i="8"/>
  <c r="U102" i="8"/>
  <c r="U103" i="8"/>
  <c r="U104" i="8"/>
  <c r="U105" i="8"/>
  <c r="U106" i="8"/>
  <c r="U107" i="8"/>
  <c r="U108" i="8"/>
  <c r="U109" i="8"/>
  <c r="U110" i="8"/>
  <c r="U111" i="8"/>
  <c r="U112" i="8"/>
  <c r="U113" i="8"/>
  <c r="U114" i="8"/>
  <c r="U115" i="8"/>
  <c r="U116" i="8"/>
  <c r="U117" i="8"/>
  <c r="U118" i="8"/>
  <c r="U119" i="8"/>
  <c r="U120" i="8"/>
  <c r="U121" i="8"/>
  <c r="U122" i="8"/>
  <c r="U123" i="8"/>
  <c r="U124" i="8"/>
  <c r="U125" i="8"/>
  <c r="U126" i="8"/>
  <c r="U127" i="8"/>
  <c r="U128" i="8"/>
  <c r="U129" i="8"/>
  <c r="U130" i="8"/>
  <c r="U131" i="8"/>
  <c r="U132" i="8"/>
  <c r="U133" i="8"/>
  <c r="U134" i="8"/>
  <c r="U135" i="8"/>
  <c r="U136" i="8"/>
  <c r="U137" i="8"/>
  <c r="U138" i="8"/>
  <c r="U139" i="8"/>
  <c r="U140" i="8"/>
  <c r="U141" i="8"/>
  <c r="U142" i="8"/>
  <c r="U143" i="8"/>
  <c r="U144" i="8"/>
  <c r="U145" i="8"/>
  <c r="U146" i="8"/>
  <c r="U147" i="8"/>
  <c r="U148" i="8"/>
  <c r="U149" i="8"/>
  <c r="U150" i="8"/>
  <c r="U151" i="8"/>
  <c r="U152" i="8"/>
  <c r="U153" i="8"/>
  <c r="U154" i="8"/>
  <c r="U155" i="8"/>
  <c r="U156" i="8"/>
  <c r="U157" i="8"/>
  <c r="U158" i="8"/>
  <c r="U159" i="8"/>
  <c r="U160" i="8"/>
  <c r="U161" i="8"/>
  <c r="U162" i="8"/>
  <c r="U163" i="8"/>
  <c r="U164" i="8"/>
  <c r="U165" i="8"/>
  <c r="U166" i="8"/>
  <c r="U167" i="8"/>
  <c r="U168" i="8"/>
  <c r="U169" i="8"/>
  <c r="U170" i="8"/>
  <c r="U171" i="8"/>
  <c r="U172" i="8"/>
  <c r="U173" i="8"/>
  <c r="U174" i="8"/>
  <c r="U175" i="8"/>
  <c r="U176" i="8"/>
  <c r="U177" i="8"/>
  <c r="U178" i="8"/>
  <c r="U179" i="8"/>
  <c r="U180" i="8"/>
  <c r="U181" i="8"/>
  <c r="U182" i="8"/>
  <c r="U183" i="8"/>
  <c r="U184" i="8"/>
  <c r="U185" i="8"/>
  <c r="U186" i="8"/>
  <c r="U187" i="8"/>
  <c r="U188" i="8"/>
  <c r="U189" i="8"/>
  <c r="U190" i="8"/>
  <c r="U191" i="8"/>
  <c r="U192" i="8"/>
  <c r="U193" i="8"/>
  <c r="U194" i="8"/>
  <c r="U195" i="8"/>
  <c r="U196" i="8"/>
  <c r="U197" i="8"/>
  <c r="U198" i="8"/>
  <c r="U199" i="8"/>
  <c r="U200" i="8"/>
  <c r="U201" i="8"/>
  <c r="U202" i="8"/>
  <c r="U203" i="8"/>
  <c r="U204" i="8"/>
  <c r="U205" i="8"/>
  <c r="U206" i="8"/>
  <c r="U207" i="8"/>
  <c r="U208" i="8"/>
  <c r="U209" i="8"/>
  <c r="U210" i="8"/>
  <c r="U211" i="8"/>
  <c r="U212" i="8"/>
  <c r="U213" i="8"/>
  <c r="U214" i="8"/>
  <c r="U215" i="8"/>
  <c r="U216" i="8"/>
  <c r="U217" i="8"/>
  <c r="U218" i="8"/>
  <c r="U219" i="8"/>
  <c r="U220" i="8"/>
  <c r="U221" i="8"/>
  <c r="U222" i="8"/>
  <c r="U223" i="8"/>
  <c r="U224" i="8"/>
  <c r="U225" i="8"/>
  <c r="U226" i="8"/>
  <c r="U227" i="8"/>
  <c r="U228" i="8"/>
  <c r="U229" i="8"/>
  <c r="U230" i="8"/>
  <c r="U231" i="8"/>
  <c r="U232" i="8"/>
  <c r="U233" i="8"/>
  <c r="U234" i="8"/>
  <c r="U235" i="8"/>
  <c r="U236" i="8"/>
  <c r="U237" i="8"/>
  <c r="U238" i="8"/>
  <c r="U239" i="8"/>
  <c r="U240" i="8"/>
  <c r="U241" i="8"/>
  <c r="U242" i="8"/>
  <c r="U243" i="8"/>
  <c r="U244" i="8"/>
  <c r="U245" i="8"/>
  <c r="U246" i="8"/>
  <c r="U247" i="8"/>
  <c r="U248" i="8"/>
  <c r="U249" i="8"/>
  <c r="U250" i="8"/>
  <c r="U251" i="8"/>
  <c r="U252" i="8"/>
  <c r="U253" i="8"/>
  <c r="U254" i="8"/>
  <c r="U255" i="8"/>
  <c r="U256" i="8"/>
  <c r="U257" i="8"/>
  <c r="U258" i="8"/>
  <c r="U259" i="8"/>
  <c r="U260" i="8"/>
  <c r="U261" i="8"/>
  <c r="U262" i="8"/>
  <c r="U263" i="8"/>
  <c r="U264" i="8"/>
  <c r="U265" i="8"/>
  <c r="U266" i="8"/>
  <c r="U267" i="8"/>
  <c r="U268" i="8"/>
  <c r="U269" i="8"/>
  <c r="U270" i="8"/>
  <c r="U271" i="8"/>
  <c r="U272" i="8"/>
  <c r="U273" i="8"/>
  <c r="U274" i="8"/>
  <c r="U275" i="8"/>
  <c r="U276" i="8"/>
  <c r="U277" i="8"/>
  <c r="U278" i="8"/>
  <c r="U279" i="8"/>
  <c r="U280" i="8"/>
  <c r="U281" i="8"/>
  <c r="U282" i="8"/>
  <c r="U283" i="8"/>
  <c r="U284" i="8"/>
  <c r="U285" i="8"/>
  <c r="U286" i="8"/>
  <c r="U287" i="8"/>
  <c r="U288" i="8"/>
  <c r="U289" i="8"/>
  <c r="U290" i="8"/>
  <c r="U291" i="8"/>
  <c r="U292" i="8"/>
  <c r="U293" i="8"/>
  <c r="U294" i="8"/>
  <c r="U295" i="8"/>
  <c r="U296" i="8"/>
  <c r="U297" i="8"/>
  <c r="U298" i="8"/>
  <c r="U299" i="8"/>
  <c r="U300" i="8"/>
  <c r="U301" i="8"/>
  <c r="U302" i="8"/>
  <c r="U303" i="8"/>
  <c r="U304" i="8"/>
  <c r="U305" i="8"/>
  <c r="U306" i="8"/>
  <c r="U307" i="8"/>
  <c r="U308" i="8"/>
  <c r="U309" i="8"/>
  <c r="U310" i="8"/>
  <c r="U311" i="8"/>
  <c r="U312" i="8"/>
  <c r="U313" i="8"/>
  <c r="U314" i="8"/>
  <c r="U315" i="8"/>
  <c r="U316" i="8"/>
  <c r="U317" i="8"/>
  <c r="U318" i="8"/>
  <c r="U319" i="8"/>
  <c r="U320" i="8"/>
  <c r="U321" i="8"/>
  <c r="U322" i="8"/>
  <c r="U323" i="8"/>
  <c r="U324" i="8"/>
  <c r="U325" i="8"/>
  <c r="U326" i="8"/>
  <c r="U327" i="8"/>
  <c r="U328" i="8"/>
  <c r="U329" i="8"/>
  <c r="U330" i="8"/>
  <c r="U331" i="8"/>
  <c r="U332" i="8"/>
  <c r="U333" i="8"/>
  <c r="U334" i="8"/>
  <c r="U335" i="8"/>
  <c r="U336" i="8"/>
  <c r="U337" i="8"/>
  <c r="U338" i="8"/>
  <c r="U339" i="8"/>
  <c r="U340" i="8"/>
  <c r="U341" i="8"/>
  <c r="U342" i="8"/>
  <c r="U343" i="8"/>
  <c r="U344" i="8"/>
  <c r="U345" i="8"/>
  <c r="U346" i="8"/>
  <c r="U347" i="8"/>
  <c r="U348" i="8"/>
  <c r="U349" i="8"/>
  <c r="U350" i="8"/>
  <c r="U351" i="8"/>
  <c r="U352" i="8"/>
  <c r="U353" i="8"/>
  <c r="U354" i="8"/>
  <c r="U355" i="8"/>
  <c r="U356" i="8"/>
  <c r="U357" i="8"/>
  <c r="U358" i="8"/>
  <c r="U359" i="8"/>
  <c r="U360" i="8"/>
  <c r="U361" i="8"/>
  <c r="U362" i="8"/>
  <c r="U363" i="8"/>
  <c r="U364" i="8"/>
  <c r="U365" i="8"/>
  <c r="U366" i="8"/>
  <c r="U367" i="8"/>
  <c r="U368" i="8"/>
  <c r="U369" i="8"/>
  <c r="U370" i="8"/>
  <c r="U371" i="8"/>
  <c r="U372" i="8"/>
  <c r="U373" i="8"/>
  <c r="U374" i="8"/>
  <c r="U375" i="8"/>
  <c r="U376" i="8"/>
  <c r="U377" i="8"/>
  <c r="U378" i="8"/>
  <c r="U379" i="8"/>
  <c r="U380" i="8"/>
  <c r="U381" i="8"/>
  <c r="U382" i="8"/>
  <c r="U383" i="8"/>
  <c r="U384" i="8"/>
  <c r="U385" i="8"/>
  <c r="U386" i="8"/>
  <c r="U387" i="8"/>
  <c r="U388" i="8"/>
  <c r="U389" i="8"/>
  <c r="U390" i="8"/>
  <c r="U391" i="8"/>
  <c r="U392" i="8"/>
  <c r="U393" i="8"/>
  <c r="U394" i="8"/>
  <c r="U395" i="8"/>
  <c r="U396" i="8"/>
  <c r="U397" i="8"/>
  <c r="U398" i="8"/>
  <c r="U399" i="8"/>
  <c r="U400" i="8"/>
  <c r="U401" i="8"/>
  <c r="U402" i="8"/>
  <c r="U403" i="8"/>
  <c r="U404" i="8"/>
  <c r="U405" i="8"/>
  <c r="U406" i="8"/>
  <c r="U407" i="8"/>
  <c r="U408" i="8"/>
  <c r="U409" i="8"/>
  <c r="U410" i="8"/>
  <c r="U411" i="8"/>
  <c r="U412" i="8"/>
  <c r="U413" i="8"/>
  <c r="U414" i="8"/>
  <c r="U415" i="8"/>
  <c r="U416" i="8"/>
  <c r="U417" i="8"/>
  <c r="U418" i="8"/>
  <c r="U419" i="8"/>
  <c r="U420" i="8"/>
  <c r="U421" i="8"/>
  <c r="U422" i="8"/>
  <c r="U423" i="8"/>
  <c r="U424" i="8"/>
  <c r="U425" i="8"/>
  <c r="U426" i="8"/>
  <c r="U427" i="8"/>
  <c r="U428" i="8"/>
  <c r="U429" i="8"/>
  <c r="U430" i="8"/>
  <c r="U431" i="8"/>
  <c r="U432" i="8"/>
  <c r="U433" i="8"/>
  <c r="U434" i="8"/>
  <c r="U435" i="8"/>
  <c r="U436" i="8"/>
  <c r="U437" i="8"/>
  <c r="U438" i="8"/>
  <c r="U439" i="8"/>
  <c r="U440" i="8"/>
  <c r="U441" i="8"/>
  <c r="U442" i="8"/>
  <c r="U443" i="8"/>
  <c r="U444" i="8"/>
  <c r="U445" i="8"/>
  <c r="U446" i="8"/>
  <c r="U447" i="8"/>
  <c r="U448" i="8"/>
  <c r="U449" i="8"/>
  <c r="U450" i="8"/>
  <c r="U451" i="8"/>
  <c r="U452" i="8"/>
  <c r="U453" i="8"/>
  <c r="U454" i="8"/>
  <c r="U455" i="8"/>
  <c r="U456" i="8"/>
  <c r="U457" i="8"/>
  <c r="U458" i="8"/>
  <c r="U459" i="8"/>
  <c r="U460" i="8"/>
  <c r="U461" i="8"/>
  <c r="U462" i="8"/>
  <c r="U463" i="8"/>
  <c r="U464" i="8"/>
  <c r="U465" i="8"/>
  <c r="U466" i="8"/>
  <c r="U467" i="8"/>
  <c r="U468" i="8"/>
  <c r="U469" i="8"/>
  <c r="U470" i="8"/>
  <c r="U471" i="8"/>
  <c r="U472" i="8"/>
  <c r="U473" i="8"/>
  <c r="U474" i="8"/>
  <c r="U475" i="8"/>
  <c r="U476" i="8"/>
  <c r="U477" i="8"/>
  <c r="U478" i="8"/>
  <c r="U479" i="8"/>
  <c r="U480" i="8"/>
  <c r="U481" i="8"/>
  <c r="U482" i="8"/>
  <c r="U483" i="8"/>
  <c r="U484" i="8"/>
  <c r="U485" i="8"/>
  <c r="U486" i="8"/>
  <c r="U487" i="8"/>
  <c r="U488" i="8"/>
  <c r="U489" i="8"/>
  <c r="U490" i="8"/>
  <c r="U491" i="8"/>
  <c r="U492" i="8"/>
  <c r="U493" i="8"/>
  <c r="U494" i="8"/>
  <c r="U495" i="8"/>
  <c r="U496" i="8"/>
  <c r="U497" i="8"/>
  <c r="U498" i="8"/>
  <c r="U499" i="8"/>
  <c r="U500" i="8"/>
  <c r="U501" i="8"/>
  <c r="U502" i="8"/>
  <c r="U503" i="8"/>
  <c r="U504" i="8"/>
  <c r="U505" i="8"/>
  <c r="U506" i="8"/>
  <c r="U507" i="8"/>
  <c r="U508" i="8"/>
  <c r="U509" i="8"/>
  <c r="U510" i="8"/>
  <c r="U511" i="8"/>
  <c r="U512" i="8"/>
  <c r="U513" i="8"/>
  <c r="U514" i="8"/>
  <c r="U515" i="8"/>
  <c r="U516" i="8"/>
  <c r="U517" i="8"/>
  <c r="U518" i="8"/>
  <c r="U519" i="8"/>
  <c r="U520" i="8"/>
  <c r="U521" i="8"/>
  <c r="U522" i="8"/>
  <c r="U523" i="8"/>
  <c r="U524" i="8"/>
  <c r="U525" i="8"/>
  <c r="U526" i="8"/>
  <c r="U527" i="8"/>
  <c r="U528" i="8"/>
  <c r="U529" i="8"/>
  <c r="U530" i="8"/>
  <c r="U531" i="8"/>
  <c r="U532" i="8"/>
  <c r="U533" i="8"/>
  <c r="U534" i="8"/>
  <c r="U535" i="8"/>
  <c r="U536" i="8"/>
  <c r="U537" i="8"/>
  <c r="U538" i="8"/>
  <c r="U539" i="8"/>
  <c r="U540" i="8"/>
  <c r="U541" i="8"/>
  <c r="U542" i="8"/>
  <c r="U543" i="8"/>
  <c r="U544" i="8"/>
  <c r="U545" i="8"/>
  <c r="U546" i="8"/>
  <c r="U547" i="8"/>
  <c r="U548" i="8"/>
  <c r="U549" i="8"/>
  <c r="U550" i="8"/>
  <c r="U551" i="8"/>
  <c r="U552" i="8"/>
  <c r="U553" i="8"/>
  <c r="U554" i="8"/>
  <c r="U555" i="8"/>
  <c r="U556" i="8"/>
  <c r="U557" i="8"/>
  <c r="U558" i="8"/>
  <c r="U559" i="8"/>
  <c r="U560" i="8"/>
  <c r="U561" i="8"/>
  <c r="U562" i="8"/>
  <c r="U563" i="8"/>
  <c r="U564" i="8"/>
  <c r="U565" i="8"/>
  <c r="U566" i="8"/>
  <c r="U567" i="8"/>
  <c r="U568" i="8"/>
  <c r="U569" i="8"/>
  <c r="U570" i="8"/>
  <c r="U571" i="8"/>
  <c r="U572" i="8"/>
  <c r="U573" i="8"/>
  <c r="U574" i="8"/>
  <c r="U575" i="8"/>
  <c r="U576" i="8"/>
  <c r="U577" i="8"/>
  <c r="U578" i="8"/>
  <c r="U579" i="8"/>
  <c r="U580" i="8"/>
  <c r="U581" i="8"/>
  <c r="U582" i="8"/>
  <c r="U583" i="8"/>
  <c r="U584" i="8"/>
  <c r="U585" i="8"/>
  <c r="U586" i="8"/>
  <c r="U587" i="8"/>
  <c r="U588" i="8"/>
  <c r="U589" i="8"/>
  <c r="U590" i="8"/>
  <c r="U591" i="8"/>
  <c r="U592" i="8"/>
  <c r="U593" i="8"/>
  <c r="U594" i="8"/>
  <c r="U595" i="8"/>
  <c r="U596" i="8"/>
  <c r="U597" i="8"/>
  <c r="U598" i="8"/>
  <c r="U599" i="8"/>
  <c r="U600" i="8"/>
  <c r="U601" i="8"/>
  <c r="U602" i="8"/>
  <c r="U603" i="8"/>
  <c r="U604" i="8"/>
  <c r="U605" i="8"/>
  <c r="U606" i="8"/>
  <c r="U607" i="8"/>
  <c r="U608" i="8"/>
  <c r="U609" i="8"/>
  <c r="U610" i="8"/>
  <c r="U611" i="8"/>
  <c r="U612" i="8"/>
  <c r="U613" i="8"/>
  <c r="U614" i="8"/>
  <c r="U615" i="8"/>
  <c r="U616" i="8"/>
  <c r="U617" i="8"/>
  <c r="U618" i="8"/>
  <c r="U619" i="8"/>
  <c r="U620" i="8"/>
  <c r="U621" i="8"/>
  <c r="U622" i="8"/>
  <c r="U623" i="8"/>
  <c r="U624" i="8"/>
  <c r="U625" i="8"/>
  <c r="U626" i="8"/>
  <c r="U627" i="8"/>
  <c r="U628" i="8"/>
  <c r="U629" i="8"/>
  <c r="U630" i="8"/>
  <c r="U631" i="8"/>
  <c r="U632" i="8"/>
  <c r="U633" i="8"/>
  <c r="U634" i="8"/>
  <c r="U635" i="8"/>
  <c r="U636" i="8"/>
  <c r="U637" i="8"/>
  <c r="U638" i="8"/>
  <c r="U639" i="8"/>
  <c r="U640" i="8"/>
  <c r="U641" i="8"/>
  <c r="U642" i="8"/>
  <c r="U643" i="8"/>
  <c r="U644" i="8"/>
  <c r="U645" i="8"/>
  <c r="U646" i="8"/>
  <c r="U647" i="8"/>
  <c r="U648" i="8"/>
  <c r="U649" i="8"/>
  <c r="U650" i="8"/>
  <c r="U651" i="8"/>
  <c r="U652" i="8"/>
  <c r="U653" i="8"/>
  <c r="U654" i="8"/>
  <c r="U655" i="8"/>
  <c r="U656" i="8"/>
  <c r="U657" i="8"/>
  <c r="U658" i="8"/>
  <c r="U659" i="8"/>
  <c r="U660" i="8"/>
  <c r="U661" i="8"/>
  <c r="U662" i="8"/>
  <c r="U663" i="8"/>
  <c r="U664" i="8"/>
  <c r="U665" i="8"/>
  <c r="U666" i="8"/>
  <c r="U667" i="8"/>
  <c r="U668" i="8"/>
  <c r="U669" i="8"/>
  <c r="U670" i="8"/>
  <c r="U671" i="8"/>
  <c r="U672" i="8"/>
  <c r="U673" i="8"/>
  <c r="U674" i="8"/>
  <c r="U675" i="8"/>
  <c r="U676" i="8"/>
  <c r="U677" i="8"/>
  <c r="U678" i="8"/>
  <c r="U679" i="8"/>
  <c r="U680" i="8"/>
  <c r="U681" i="8"/>
  <c r="U682" i="8"/>
  <c r="U683" i="8"/>
  <c r="U684" i="8"/>
  <c r="U685" i="8"/>
  <c r="U686" i="8"/>
  <c r="U687" i="8"/>
  <c r="U688" i="8"/>
  <c r="U689" i="8"/>
  <c r="U690" i="8"/>
  <c r="U691" i="8"/>
  <c r="U692" i="8"/>
  <c r="U693" i="8"/>
  <c r="U694" i="8"/>
  <c r="U695" i="8"/>
  <c r="U696" i="8"/>
  <c r="U697" i="8"/>
  <c r="U698" i="8"/>
  <c r="U699" i="8"/>
  <c r="U700" i="8"/>
  <c r="U701" i="8"/>
  <c r="U702" i="8"/>
  <c r="U703" i="8"/>
  <c r="U704" i="8"/>
  <c r="U705" i="8"/>
  <c r="U706" i="8"/>
  <c r="U707" i="8"/>
  <c r="U708" i="8"/>
  <c r="U709" i="8"/>
  <c r="U710" i="8"/>
  <c r="U711" i="8"/>
  <c r="U712" i="8"/>
  <c r="U713" i="8"/>
  <c r="U714" i="8"/>
  <c r="U715" i="8"/>
  <c r="U716" i="8"/>
  <c r="U717" i="8"/>
  <c r="U718" i="8"/>
  <c r="U719" i="8"/>
  <c r="U720" i="8"/>
  <c r="U721" i="8"/>
  <c r="U722" i="8"/>
  <c r="U723" i="8"/>
  <c r="U724" i="8"/>
  <c r="U725" i="8"/>
  <c r="U726" i="8"/>
  <c r="U727" i="8"/>
  <c r="U728" i="8"/>
  <c r="U729" i="8"/>
  <c r="U730" i="8"/>
  <c r="U731" i="8"/>
  <c r="U732" i="8"/>
  <c r="U733" i="8"/>
  <c r="U734" i="8"/>
  <c r="U735" i="8"/>
  <c r="U736" i="8"/>
  <c r="U737" i="8"/>
  <c r="U738" i="8"/>
  <c r="U739" i="8"/>
  <c r="U740" i="8"/>
  <c r="U741" i="8"/>
  <c r="U742" i="8"/>
  <c r="U743" i="8"/>
  <c r="U744" i="8"/>
  <c r="U745" i="8"/>
  <c r="U746" i="8"/>
  <c r="U747" i="8"/>
  <c r="U748" i="8"/>
  <c r="U749" i="8"/>
  <c r="U750" i="8"/>
  <c r="U751" i="8"/>
  <c r="U752" i="8"/>
  <c r="U753" i="8"/>
  <c r="U754" i="8"/>
  <c r="U755" i="8"/>
  <c r="U756" i="8"/>
  <c r="U757" i="8"/>
  <c r="U758" i="8"/>
  <c r="U759" i="8"/>
  <c r="U760" i="8"/>
  <c r="U761" i="8"/>
  <c r="U762" i="8"/>
  <c r="U763" i="8"/>
  <c r="U764" i="8"/>
  <c r="U765" i="8"/>
  <c r="U766" i="8"/>
  <c r="U767" i="8"/>
  <c r="U768" i="8"/>
  <c r="U769" i="8"/>
  <c r="U770" i="8"/>
  <c r="U771" i="8"/>
  <c r="U772" i="8"/>
  <c r="U773" i="8"/>
  <c r="U774" i="8"/>
  <c r="U775" i="8"/>
  <c r="U776" i="8"/>
  <c r="U777" i="8"/>
  <c r="U778" i="8"/>
  <c r="U779" i="8"/>
  <c r="U780" i="8"/>
  <c r="U781" i="8"/>
  <c r="U782" i="8"/>
  <c r="U783" i="8"/>
  <c r="U784" i="8"/>
  <c r="U785" i="8"/>
  <c r="U786" i="8"/>
  <c r="U787" i="8"/>
  <c r="U788" i="8"/>
  <c r="U789" i="8"/>
  <c r="U790" i="8"/>
  <c r="U791" i="8"/>
  <c r="U792" i="8"/>
  <c r="U793" i="8"/>
  <c r="U794" i="8"/>
  <c r="U795" i="8"/>
  <c r="U796" i="8"/>
  <c r="U797" i="8"/>
  <c r="U798" i="8"/>
  <c r="U799" i="8"/>
  <c r="U800" i="8"/>
  <c r="U801" i="8"/>
  <c r="U802" i="8"/>
  <c r="U803" i="8"/>
  <c r="U804" i="8"/>
  <c r="U805" i="8"/>
  <c r="U806" i="8"/>
  <c r="U807" i="8"/>
  <c r="U808" i="8"/>
  <c r="U809" i="8"/>
  <c r="U810" i="8"/>
  <c r="U811" i="8"/>
  <c r="U812" i="8"/>
  <c r="U813" i="8"/>
  <c r="U814" i="8"/>
  <c r="U815" i="8"/>
  <c r="U816" i="8"/>
  <c r="U817" i="8"/>
  <c r="U818" i="8"/>
  <c r="U819" i="8"/>
  <c r="U820" i="8"/>
  <c r="U821" i="8"/>
  <c r="U822" i="8"/>
  <c r="U823" i="8"/>
  <c r="U824" i="8"/>
  <c r="U825" i="8"/>
  <c r="U826" i="8"/>
  <c r="U827" i="8"/>
  <c r="U828" i="8"/>
  <c r="U829" i="8"/>
  <c r="U830" i="8"/>
  <c r="U831" i="8"/>
  <c r="U832" i="8"/>
  <c r="U833" i="8"/>
  <c r="U834" i="8"/>
  <c r="U835" i="8"/>
  <c r="U836" i="8"/>
  <c r="U837" i="8"/>
  <c r="U838" i="8"/>
  <c r="U839" i="8"/>
  <c r="U840" i="8"/>
  <c r="U841" i="8"/>
  <c r="U842" i="8"/>
  <c r="U843" i="8"/>
  <c r="U844" i="8"/>
  <c r="U845" i="8"/>
  <c r="U846" i="8"/>
  <c r="U847" i="8"/>
  <c r="U848" i="8"/>
  <c r="U849" i="8"/>
  <c r="U850" i="8"/>
  <c r="U851" i="8"/>
  <c r="U852" i="8"/>
  <c r="U853" i="8"/>
  <c r="U854" i="8"/>
  <c r="U855" i="8"/>
  <c r="U856" i="8"/>
  <c r="U857" i="8"/>
  <c r="U858" i="8"/>
  <c r="U859" i="8"/>
  <c r="U860" i="8"/>
  <c r="U861" i="8"/>
  <c r="U862" i="8"/>
  <c r="U863" i="8"/>
  <c r="U864" i="8"/>
  <c r="U865" i="8"/>
  <c r="U866" i="8"/>
  <c r="U867" i="8"/>
  <c r="U868" i="8"/>
  <c r="U869" i="8"/>
  <c r="U870" i="8"/>
  <c r="U871" i="8"/>
  <c r="U872" i="8"/>
  <c r="U873" i="8"/>
  <c r="U874" i="8"/>
  <c r="U875" i="8"/>
  <c r="U876" i="8"/>
  <c r="U877" i="8"/>
  <c r="U878" i="8"/>
  <c r="U879" i="8"/>
  <c r="U880" i="8"/>
  <c r="U881" i="8"/>
  <c r="U882" i="8"/>
  <c r="U883" i="8"/>
  <c r="U884" i="8"/>
  <c r="U885" i="8"/>
  <c r="U886" i="8"/>
  <c r="U887" i="8"/>
  <c r="U888" i="8"/>
  <c r="U889" i="8"/>
  <c r="U890" i="8"/>
  <c r="U891" i="8"/>
  <c r="U892" i="8"/>
  <c r="U893" i="8"/>
  <c r="U894" i="8"/>
  <c r="U895" i="8"/>
  <c r="U896" i="8"/>
  <c r="U897" i="8"/>
  <c r="U898" i="8"/>
  <c r="U899" i="8"/>
  <c r="U900" i="8"/>
  <c r="U901" i="8"/>
  <c r="U902" i="8"/>
  <c r="U903" i="8"/>
  <c r="U904" i="8"/>
  <c r="U905" i="8"/>
  <c r="U906" i="8"/>
  <c r="U907" i="8"/>
  <c r="U908" i="8"/>
  <c r="U909" i="8"/>
  <c r="U910" i="8"/>
  <c r="U911" i="8"/>
  <c r="U912" i="8"/>
  <c r="U913" i="8"/>
  <c r="U914" i="8"/>
  <c r="U915" i="8"/>
  <c r="U916" i="8"/>
  <c r="U917" i="8"/>
  <c r="U918" i="8"/>
  <c r="U919" i="8"/>
  <c r="U920" i="8"/>
  <c r="U921" i="8"/>
  <c r="U922" i="8"/>
  <c r="U923" i="8"/>
  <c r="U924" i="8"/>
  <c r="U925" i="8"/>
  <c r="U926" i="8"/>
  <c r="U927" i="8"/>
  <c r="U928" i="8"/>
  <c r="U929" i="8"/>
  <c r="U930" i="8"/>
  <c r="U931" i="8"/>
  <c r="U932" i="8"/>
  <c r="U933" i="8"/>
  <c r="U934" i="8"/>
  <c r="U935" i="8"/>
  <c r="U936" i="8"/>
  <c r="U937" i="8"/>
  <c r="U938" i="8"/>
  <c r="U939" i="8"/>
  <c r="U940" i="8"/>
  <c r="U941" i="8"/>
  <c r="U942" i="8"/>
  <c r="U943" i="8"/>
  <c r="U944" i="8"/>
  <c r="U945" i="8"/>
  <c r="U946" i="8"/>
  <c r="U947" i="8"/>
  <c r="U948" i="8"/>
  <c r="U949" i="8"/>
  <c r="U950" i="8"/>
  <c r="U951" i="8"/>
  <c r="U952" i="8"/>
  <c r="U953" i="8"/>
  <c r="U954" i="8"/>
  <c r="U955" i="8"/>
  <c r="U956" i="8"/>
  <c r="U957" i="8"/>
  <c r="U958" i="8"/>
  <c r="U959" i="8"/>
  <c r="U960" i="8"/>
  <c r="U961" i="8"/>
  <c r="U962" i="8"/>
  <c r="U963" i="8"/>
  <c r="U964" i="8"/>
  <c r="U965" i="8"/>
  <c r="U966" i="8"/>
  <c r="U967" i="8"/>
  <c r="U968" i="8"/>
  <c r="U969" i="8"/>
  <c r="U970" i="8"/>
  <c r="U971" i="8"/>
  <c r="U972" i="8"/>
  <c r="U973" i="8"/>
  <c r="U974" i="8"/>
  <c r="U975" i="8"/>
  <c r="U976" i="8"/>
  <c r="U977" i="8"/>
  <c r="U978" i="8"/>
  <c r="U979" i="8"/>
  <c r="U980" i="8"/>
  <c r="U981" i="8"/>
  <c r="U982" i="8"/>
  <c r="U983" i="8"/>
  <c r="U984" i="8"/>
  <c r="U985" i="8"/>
  <c r="U986" i="8"/>
  <c r="U987" i="8"/>
  <c r="U988" i="8"/>
  <c r="U989" i="8"/>
  <c r="U990" i="8"/>
  <c r="U991" i="8"/>
  <c r="U992" i="8"/>
  <c r="U993" i="8"/>
  <c r="U994" i="8"/>
  <c r="U995" i="8"/>
  <c r="U996" i="8"/>
  <c r="U997" i="8"/>
  <c r="U998" i="8"/>
  <c r="U999" i="8"/>
  <c r="U1000" i="8"/>
  <c r="U1001" i="8"/>
  <c r="U1002" i="8"/>
  <c r="U1003" i="8"/>
  <c r="U1004" i="8"/>
  <c r="U1005" i="8"/>
  <c r="U1006" i="8"/>
  <c r="U1007" i="8"/>
  <c r="U1008" i="8"/>
  <c r="U1009" i="8"/>
  <c r="U1010" i="8"/>
  <c r="U1011" i="8"/>
  <c r="U1012" i="8"/>
  <c r="U14" i="8"/>
  <c r="U15" i="8"/>
  <c r="U16" i="8"/>
  <c r="U17" i="8"/>
  <c r="U18" i="8"/>
  <c r="U19" i="8"/>
  <c r="U20" i="8"/>
  <c r="U21" i="8"/>
  <c r="U22" i="8"/>
  <c r="U23" i="8"/>
  <c r="U24" i="8"/>
  <c r="U25" i="8"/>
  <c r="U26" i="8"/>
  <c r="U27" i="8"/>
  <c r="U28" i="8"/>
  <c r="U29" i="8"/>
  <c r="U30" i="8"/>
  <c r="U31" i="8"/>
  <c r="U32" i="8"/>
  <c r="P12" i="8"/>
  <c r="P13" i="8"/>
  <c r="P14" i="8"/>
  <c r="P15" i="8"/>
  <c r="P16" i="8"/>
  <c r="P17" i="8"/>
  <c r="P18" i="8"/>
  <c r="P19" i="8"/>
  <c r="P20" i="8"/>
  <c r="P21" i="8"/>
  <c r="P22" i="8"/>
  <c r="P23" i="8"/>
  <c r="P24" i="8"/>
  <c r="P25" i="8"/>
  <c r="P26" i="8"/>
  <c r="P27" i="8"/>
  <c r="P28" i="8"/>
  <c r="P29" i="8"/>
  <c r="P30" i="8"/>
  <c r="P31" i="8"/>
  <c r="P32" i="8"/>
  <c r="P33" i="8"/>
  <c r="P34" i="8"/>
  <c r="P35" i="8"/>
  <c r="P36" i="8"/>
  <c r="P37" i="8"/>
  <c r="P38" i="8"/>
  <c r="P39" i="8"/>
  <c r="P40" i="8"/>
  <c r="P41" i="8"/>
  <c r="P42" i="8"/>
  <c r="P43" i="8"/>
  <c r="P44" i="8"/>
  <c r="P45" i="8"/>
  <c r="P46" i="8"/>
  <c r="P47" i="8"/>
  <c r="P48" i="8"/>
  <c r="P49" i="8"/>
  <c r="P50" i="8"/>
  <c r="P51" i="8"/>
  <c r="P52" i="8"/>
  <c r="P53" i="8"/>
  <c r="P54" i="8"/>
  <c r="P55" i="8"/>
  <c r="P56" i="8"/>
  <c r="P57" i="8"/>
  <c r="P58" i="8"/>
  <c r="P59" i="8"/>
  <c r="P60" i="8"/>
  <c r="P61" i="8"/>
  <c r="P62" i="8"/>
  <c r="P63" i="8"/>
  <c r="P64" i="8"/>
  <c r="P65" i="8"/>
  <c r="P66" i="8"/>
  <c r="P67" i="8"/>
  <c r="P68" i="8"/>
  <c r="P69" i="8"/>
  <c r="P70" i="8"/>
  <c r="P71" i="8"/>
  <c r="P72" i="8"/>
  <c r="P73" i="8"/>
  <c r="P74" i="8"/>
  <c r="P75" i="8"/>
  <c r="P76" i="8"/>
  <c r="P77" i="8"/>
  <c r="P78" i="8"/>
  <c r="P79" i="8"/>
  <c r="P80" i="8"/>
  <c r="P81" i="8"/>
  <c r="P82" i="8"/>
  <c r="P83" i="8"/>
  <c r="P84" i="8"/>
  <c r="P85" i="8"/>
  <c r="P86" i="8"/>
  <c r="P87" i="8"/>
  <c r="P88" i="8"/>
  <c r="P89" i="8"/>
  <c r="P90" i="8"/>
  <c r="P91" i="8"/>
  <c r="P92" i="8"/>
  <c r="P93" i="8"/>
  <c r="P94" i="8"/>
  <c r="P95" i="8"/>
  <c r="P96" i="8"/>
  <c r="P97" i="8"/>
  <c r="P98" i="8"/>
  <c r="P99" i="8"/>
  <c r="P100" i="8"/>
  <c r="P101" i="8"/>
  <c r="P102" i="8"/>
  <c r="P103" i="8"/>
  <c r="P104" i="8"/>
  <c r="P105" i="8"/>
  <c r="P106" i="8"/>
  <c r="P107" i="8"/>
  <c r="P108" i="8"/>
  <c r="P109" i="8"/>
  <c r="P110" i="8"/>
  <c r="P111" i="8"/>
  <c r="P112" i="8"/>
  <c r="P113" i="8"/>
  <c r="P114" i="8"/>
  <c r="P115" i="8"/>
  <c r="P116" i="8"/>
  <c r="P117" i="8"/>
  <c r="P118" i="8"/>
  <c r="P119" i="8"/>
  <c r="P120" i="8"/>
  <c r="P121" i="8"/>
  <c r="P122" i="8"/>
  <c r="P123" i="8"/>
  <c r="P124" i="8"/>
  <c r="P125" i="8"/>
  <c r="P126" i="8"/>
  <c r="P127" i="8"/>
  <c r="P128" i="8"/>
  <c r="P129" i="8"/>
  <c r="P130" i="8"/>
  <c r="P131" i="8"/>
  <c r="P132" i="8"/>
  <c r="P133" i="8"/>
  <c r="P134" i="8"/>
  <c r="P135" i="8"/>
  <c r="P136" i="8"/>
  <c r="P137" i="8"/>
  <c r="P138" i="8"/>
  <c r="P139" i="8"/>
  <c r="P140" i="8"/>
  <c r="P141" i="8"/>
  <c r="P142" i="8"/>
  <c r="P143" i="8"/>
  <c r="P144" i="8"/>
  <c r="P145" i="8"/>
  <c r="P146" i="8"/>
  <c r="P147" i="8"/>
  <c r="P148" i="8"/>
  <c r="P149" i="8"/>
  <c r="P150" i="8"/>
  <c r="P151" i="8"/>
  <c r="P152" i="8"/>
  <c r="P153" i="8"/>
  <c r="P154" i="8"/>
  <c r="P155" i="8"/>
  <c r="P156" i="8"/>
  <c r="P157" i="8"/>
  <c r="P158" i="8"/>
  <c r="P159" i="8"/>
  <c r="P160" i="8"/>
  <c r="P161" i="8"/>
  <c r="P162" i="8"/>
  <c r="P163" i="8"/>
  <c r="P164" i="8"/>
  <c r="P165" i="8"/>
  <c r="P166" i="8"/>
  <c r="P167" i="8"/>
  <c r="P168" i="8"/>
  <c r="P169" i="8"/>
  <c r="P170" i="8"/>
  <c r="P171" i="8"/>
  <c r="P172" i="8"/>
  <c r="P173" i="8"/>
  <c r="P174" i="8"/>
  <c r="P175" i="8"/>
  <c r="P176" i="8"/>
  <c r="P177" i="8"/>
  <c r="P178" i="8"/>
  <c r="P179" i="8"/>
  <c r="P180" i="8"/>
  <c r="P181" i="8"/>
  <c r="P182" i="8"/>
  <c r="P183" i="8"/>
  <c r="P184" i="8"/>
  <c r="P185" i="8"/>
  <c r="P186" i="8"/>
  <c r="P187" i="8"/>
  <c r="P188" i="8"/>
  <c r="P189" i="8"/>
  <c r="P190" i="8"/>
  <c r="P191" i="8"/>
  <c r="P192" i="8"/>
  <c r="P193" i="8"/>
  <c r="P194" i="8"/>
  <c r="P195" i="8"/>
  <c r="P196" i="8"/>
  <c r="P197" i="8"/>
  <c r="P198" i="8"/>
  <c r="P199" i="8"/>
  <c r="P200" i="8"/>
  <c r="P201" i="8"/>
  <c r="P202" i="8"/>
  <c r="P203" i="8"/>
  <c r="P204" i="8"/>
  <c r="P205" i="8"/>
  <c r="P206" i="8"/>
  <c r="P207" i="8"/>
  <c r="P208" i="8"/>
  <c r="P209" i="8"/>
  <c r="P210" i="8"/>
  <c r="P211" i="8"/>
  <c r="P212" i="8"/>
  <c r="P213" i="8"/>
  <c r="P214" i="8"/>
  <c r="P215" i="8"/>
  <c r="P216" i="8"/>
  <c r="P217" i="8"/>
  <c r="P218" i="8"/>
  <c r="P219" i="8"/>
  <c r="P220" i="8"/>
  <c r="P221" i="8"/>
  <c r="P222" i="8"/>
  <c r="P223" i="8"/>
  <c r="P224" i="8"/>
  <c r="P225" i="8"/>
  <c r="P226" i="8"/>
  <c r="P227" i="8"/>
  <c r="P228" i="8"/>
  <c r="P229" i="8"/>
  <c r="P230" i="8"/>
  <c r="P231" i="8"/>
  <c r="P232" i="8"/>
  <c r="P233" i="8"/>
  <c r="P234" i="8"/>
  <c r="P235" i="8"/>
  <c r="P236" i="8"/>
  <c r="P237" i="8"/>
  <c r="P238" i="8"/>
  <c r="P239" i="8"/>
  <c r="P240" i="8"/>
  <c r="P241" i="8"/>
  <c r="P242" i="8"/>
  <c r="P243" i="8"/>
  <c r="P244" i="8"/>
  <c r="P245" i="8"/>
  <c r="P246" i="8"/>
  <c r="P247" i="8"/>
  <c r="P248" i="8"/>
  <c r="P249" i="8"/>
  <c r="P250" i="8"/>
  <c r="P251" i="8"/>
  <c r="P252" i="8"/>
  <c r="P253" i="8"/>
  <c r="P254" i="8"/>
  <c r="P255" i="8"/>
  <c r="P256" i="8"/>
  <c r="P257" i="8"/>
  <c r="P258" i="8"/>
  <c r="P259" i="8"/>
  <c r="P260" i="8"/>
  <c r="P261" i="8"/>
  <c r="P262" i="8"/>
  <c r="P263" i="8"/>
  <c r="P264" i="8"/>
  <c r="P265" i="8"/>
  <c r="P266" i="8"/>
  <c r="P267" i="8"/>
  <c r="P268" i="8"/>
  <c r="P269" i="8"/>
  <c r="P270" i="8"/>
  <c r="P271" i="8"/>
  <c r="P272" i="8"/>
  <c r="P273" i="8"/>
  <c r="P274" i="8"/>
  <c r="P275" i="8"/>
  <c r="P276" i="8"/>
  <c r="P277" i="8"/>
  <c r="P278" i="8"/>
  <c r="P279" i="8"/>
  <c r="P280" i="8"/>
  <c r="P281" i="8"/>
  <c r="P282" i="8"/>
  <c r="P283" i="8"/>
  <c r="P284" i="8"/>
  <c r="P285" i="8"/>
  <c r="P286" i="8"/>
  <c r="P287" i="8"/>
  <c r="P288" i="8"/>
  <c r="P289" i="8"/>
  <c r="P290" i="8"/>
  <c r="P291" i="8"/>
  <c r="P292" i="8"/>
  <c r="P293" i="8"/>
  <c r="P294" i="8"/>
  <c r="P295" i="8"/>
  <c r="P296" i="8"/>
  <c r="P297" i="8"/>
  <c r="P298" i="8"/>
  <c r="P299" i="8"/>
  <c r="P300" i="8"/>
  <c r="P301" i="8"/>
  <c r="P302" i="8"/>
  <c r="P303" i="8"/>
  <c r="P304" i="8"/>
  <c r="P305" i="8"/>
  <c r="P306" i="8"/>
  <c r="P307" i="8"/>
  <c r="P308" i="8"/>
  <c r="P309" i="8"/>
  <c r="P310" i="8"/>
  <c r="P311" i="8"/>
  <c r="P312" i="8"/>
  <c r="P313" i="8"/>
  <c r="P314" i="8"/>
  <c r="P315" i="8"/>
  <c r="P316" i="8"/>
  <c r="P317" i="8"/>
  <c r="P318" i="8"/>
  <c r="P319" i="8"/>
  <c r="P320" i="8"/>
  <c r="P321" i="8"/>
  <c r="P322" i="8"/>
  <c r="P323" i="8"/>
  <c r="P324" i="8"/>
  <c r="P325" i="8"/>
  <c r="P326" i="8"/>
  <c r="P327" i="8"/>
  <c r="P328" i="8"/>
  <c r="P329" i="8"/>
  <c r="P330" i="8"/>
  <c r="P331" i="8"/>
  <c r="P332" i="8"/>
  <c r="P333" i="8"/>
  <c r="P334" i="8"/>
  <c r="P335" i="8"/>
  <c r="P336" i="8"/>
  <c r="P337" i="8"/>
  <c r="P338" i="8"/>
  <c r="P339" i="8"/>
  <c r="P340" i="8"/>
  <c r="P341" i="8"/>
  <c r="P342" i="8"/>
  <c r="P343" i="8"/>
  <c r="P344" i="8"/>
  <c r="P345" i="8"/>
  <c r="P346" i="8"/>
  <c r="P347" i="8"/>
  <c r="P348" i="8"/>
  <c r="P349" i="8"/>
  <c r="P350" i="8"/>
  <c r="P351" i="8"/>
  <c r="P352" i="8"/>
  <c r="P353" i="8"/>
  <c r="P354" i="8"/>
  <c r="P355" i="8"/>
  <c r="P356" i="8"/>
  <c r="P357" i="8"/>
  <c r="P358" i="8"/>
  <c r="P359" i="8"/>
  <c r="P360" i="8"/>
  <c r="P361" i="8"/>
  <c r="P362" i="8"/>
  <c r="P363" i="8"/>
  <c r="P364" i="8"/>
  <c r="P365" i="8"/>
  <c r="P366" i="8"/>
  <c r="P367" i="8"/>
  <c r="P368" i="8"/>
  <c r="P369" i="8"/>
  <c r="P370" i="8"/>
  <c r="P371" i="8"/>
  <c r="P372" i="8"/>
  <c r="P373" i="8"/>
  <c r="P374" i="8"/>
  <c r="P375" i="8"/>
  <c r="P376" i="8"/>
  <c r="P377" i="8"/>
  <c r="P378" i="8"/>
  <c r="P379" i="8"/>
  <c r="P380" i="8"/>
  <c r="P381" i="8"/>
  <c r="P382" i="8"/>
  <c r="P383" i="8"/>
  <c r="P384" i="8"/>
  <c r="P385" i="8"/>
  <c r="P386" i="8"/>
  <c r="P387" i="8"/>
  <c r="P388" i="8"/>
  <c r="P389" i="8"/>
  <c r="P390" i="8"/>
  <c r="P391" i="8"/>
  <c r="P392" i="8"/>
  <c r="P393" i="8"/>
  <c r="P394" i="8"/>
  <c r="P395" i="8"/>
  <c r="P396" i="8"/>
  <c r="P397" i="8"/>
  <c r="P398" i="8"/>
  <c r="P399" i="8"/>
  <c r="P400" i="8"/>
  <c r="P401" i="8"/>
  <c r="P402" i="8"/>
  <c r="P403" i="8"/>
  <c r="P404" i="8"/>
  <c r="P405" i="8"/>
  <c r="P406" i="8"/>
  <c r="P407" i="8"/>
  <c r="P408" i="8"/>
  <c r="P409" i="8"/>
  <c r="P410" i="8"/>
  <c r="P411" i="8"/>
  <c r="P412" i="8"/>
  <c r="P413" i="8"/>
  <c r="P414" i="8"/>
  <c r="P415" i="8"/>
  <c r="P416" i="8"/>
  <c r="P417" i="8"/>
  <c r="P418" i="8"/>
  <c r="P419" i="8"/>
  <c r="P420" i="8"/>
  <c r="P421" i="8"/>
  <c r="P422" i="8"/>
  <c r="P423" i="8"/>
  <c r="P424" i="8"/>
  <c r="P425" i="8"/>
  <c r="P426" i="8"/>
  <c r="P427" i="8"/>
  <c r="P428" i="8"/>
  <c r="P429" i="8"/>
  <c r="P430" i="8"/>
  <c r="P431" i="8"/>
  <c r="P432" i="8"/>
  <c r="P433" i="8"/>
  <c r="P434" i="8"/>
  <c r="P435" i="8"/>
  <c r="P436" i="8"/>
  <c r="P437" i="8"/>
  <c r="P438" i="8"/>
  <c r="P439" i="8"/>
  <c r="P440" i="8"/>
  <c r="P441" i="8"/>
  <c r="P442" i="8"/>
  <c r="P443" i="8"/>
  <c r="P444" i="8"/>
  <c r="P445" i="8"/>
  <c r="P446" i="8"/>
  <c r="P447" i="8"/>
  <c r="P448" i="8"/>
  <c r="P449" i="8"/>
  <c r="P450" i="8"/>
  <c r="P451" i="8"/>
  <c r="P452" i="8"/>
  <c r="P453" i="8"/>
  <c r="P454" i="8"/>
  <c r="P455" i="8"/>
  <c r="P456" i="8"/>
  <c r="P457" i="8"/>
  <c r="P458" i="8"/>
  <c r="P459" i="8"/>
  <c r="P460" i="8"/>
  <c r="P461" i="8"/>
  <c r="P462" i="8"/>
  <c r="P463" i="8"/>
  <c r="P464" i="8"/>
  <c r="P465" i="8"/>
  <c r="P466" i="8"/>
  <c r="P467" i="8"/>
  <c r="P468" i="8"/>
  <c r="P469" i="8"/>
  <c r="P470" i="8"/>
  <c r="P471" i="8"/>
  <c r="P472" i="8"/>
  <c r="P473" i="8"/>
  <c r="P474" i="8"/>
  <c r="P475" i="8"/>
  <c r="P476" i="8"/>
  <c r="P477" i="8"/>
  <c r="P478" i="8"/>
  <c r="P479" i="8"/>
  <c r="P480" i="8"/>
  <c r="P481" i="8"/>
  <c r="P482" i="8"/>
  <c r="P483" i="8"/>
  <c r="P484" i="8"/>
  <c r="P485" i="8"/>
  <c r="P486" i="8"/>
  <c r="P487" i="8"/>
  <c r="P488" i="8"/>
  <c r="P489" i="8"/>
  <c r="P490" i="8"/>
  <c r="P491" i="8"/>
  <c r="P492" i="8"/>
  <c r="P493" i="8"/>
  <c r="P494" i="8"/>
  <c r="P495" i="8"/>
  <c r="P496" i="8"/>
  <c r="P497" i="8"/>
  <c r="P498" i="8"/>
  <c r="P499" i="8"/>
  <c r="P500" i="8"/>
  <c r="P501" i="8"/>
  <c r="P502" i="8"/>
  <c r="P503" i="8"/>
  <c r="P504" i="8"/>
  <c r="P505" i="8"/>
  <c r="P506" i="8"/>
  <c r="P507" i="8"/>
  <c r="P508" i="8"/>
  <c r="P509" i="8"/>
  <c r="P510" i="8"/>
  <c r="P511" i="8"/>
  <c r="P512" i="8"/>
  <c r="P513" i="8"/>
  <c r="P514" i="8"/>
  <c r="P515" i="8"/>
  <c r="P516" i="8"/>
  <c r="P517" i="8"/>
  <c r="P518" i="8"/>
  <c r="P519" i="8"/>
  <c r="P520" i="8"/>
  <c r="P521" i="8"/>
  <c r="P522" i="8"/>
  <c r="P523" i="8"/>
  <c r="P524" i="8"/>
  <c r="P525" i="8"/>
  <c r="P526" i="8"/>
  <c r="P527" i="8"/>
  <c r="P528" i="8"/>
  <c r="P529" i="8"/>
  <c r="P530" i="8"/>
  <c r="P531" i="8"/>
  <c r="P532" i="8"/>
  <c r="P533" i="8"/>
  <c r="P534" i="8"/>
  <c r="P535" i="8"/>
  <c r="P536" i="8"/>
  <c r="P537" i="8"/>
  <c r="P538" i="8"/>
  <c r="P539" i="8"/>
  <c r="P540" i="8"/>
  <c r="P541" i="8"/>
  <c r="P542" i="8"/>
  <c r="P543" i="8"/>
  <c r="P544" i="8"/>
  <c r="P545" i="8"/>
  <c r="P546" i="8"/>
  <c r="P547" i="8"/>
  <c r="P548" i="8"/>
  <c r="P549" i="8"/>
  <c r="P550" i="8"/>
  <c r="P551" i="8"/>
  <c r="P552" i="8"/>
  <c r="P553" i="8"/>
  <c r="P554" i="8"/>
  <c r="P555" i="8"/>
  <c r="P556" i="8"/>
  <c r="P557" i="8"/>
  <c r="P558" i="8"/>
  <c r="P559" i="8"/>
  <c r="P560" i="8"/>
  <c r="P561" i="8"/>
  <c r="P562" i="8"/>
  <c r="P563" i="8"/>
  <c r="P564" i="8"/>
  <c r="P565" i="8"/>
  <c r="P566" i="8"/>
  <c r="P567" i="8"/>
  <c r="P568" i="8"/>
  <c r="P569" i="8"/>
  <c r="P570" i="8"/>
  <c r="P571" i="8"/>
  <c r="P572" i="8"/>
  <c r="P573" i="8"/>
  <c r="P574" i="8"/>
  <c r="P575" i="8"/>
  <c r="P576" i="8"/>
  <c r="P577" i="8"/>
  <c r="P578" i="8"/>
  <c r="P579" i="8"/>
  <c r="P580" i="8"/>
  <c r="P581" i="8"/>
  <c r="P582" i="8"/>
  <c r="P583" i="8"/>
  <c r="P584" i="8"/>
  <c r="P585" i="8"/>
  <c r="P586" i="8"/>
  <c r="P587" i="8"/>
  <c r="P588" i="8"/>
  <c r="P589" i="8"/>
  <c r="P590" i="8"/>
  <c r="P591" i="8"/>
  <c r="P592" i="8"/>
  <c r="P593" i="8"/>
  <c r="P594" i="8"/>
  <c r="P595" i="8"/>
  <c r="P596" i="8"/>
  <c r="P597" i="8"/>
  <c r="P598" i="8"/>
  <c r="P599" i="8"/>
  <c r="P600" i="8"/>
  <c r="P601" i="8"/>
  <c r="P602" i="8"/>
  <c r="P603" i="8"/>
  <c r="P604" i="8"/>
  <c r="P605" i="8"/>
  <c r="P606" i="8"/>
  <c r="P607" i="8"/>
  <c r="P608" i="8"/>
  <c r="P609" i="8"/>
  <c r="P610" i="8"/>
  <c r="P611" i="8"/>
  <c r="P612" i="8"/>
  <c r="P613" i="8"/>
  <c r="P614" i="8"/>
  <c r="P615" i="8"/>
  <c r="P616" i="8"/>
  <c r="P617" i="8"/>
  <c r="P618" i="8"/>
  <c r="P619" i="8"/>
  <c r="P620" i="8"/>
  <c r="P621" i="8"/>
  <c r="P622" i="8"/>
  <c r="P623" i="8"/>
  <c r="P624" i="8"/>
  <c r="P625" i="8"/>
  <c r="P626" i="8"/>
  <c r="P627" i="8"/>
  <c r="P628" i="8"/>
  <c r="P629" i="8"/>
  <c r="P630" i="8"/>
  <c r="P631" i="8"/>
  <c r="P632" i="8"/>
  <c r="P633" i="8"/>
  <c r="P634" i="8"/>
  <c r="P635" i="8"/>
  <c r="P636" i="8"/>
  <c r="P637" i="8"/>
  <c r="P638" i="8"/>
  <c r="P639" i="8"/>
  <c r="P640" i="8"/>
  <c r="P641" i="8"/>
  <c r="P642" i="8"/>
  <c r="P643" i="8"/>
  <c r="P644" i="8"/>
  <c r="P645" i="8"/>
  <c r="P646" i="8"/>
  <c r="P647" i="8"/>
  <c r="P648" i="8"/>
  <c r="P649" i="8"/>
  <c r="P650" i="8"/>
  <c r="P651" i="8"/>
  <c r="P652" i="8"/>
  <c r="P653" i="8"/>
  <c r="P654" i="8"/>
  <c r="P655" i="8"/>
  <c r="P656" i="8"/>
  <c r="P657" i="8"/>
  <c r="P658" i="8"/>
  <c r="P659" i="8"/>
  <c r="P660" i="8"/>
  <c r="P661" i="8"/>
  <c r="P662" i="8"/>
  <c r="P663" i="8"/>
  <c r="P664" i="8"/>
  <c r="P665" i="8"/>
  <c r="P666" i="8"/>
  <c r="P667" i="8"/>
  <c r="P668" i="8"/>
  <c r="P669" i="8"/>
  <c r="P670" i="8"/>
  <c r="P671" i="8"/>
  <c r="P672" i="8"/>
  <c r="P673" i="8"/>
  <c r="P674" i="8"/>
  <c r="P675" i="8"/>
  <c r="P676" i="8"/>
  <c r="P677" i="8"/>
  <c r="P678" i="8"/>
  <c r="P679" i="8"/>
  <c r="P680" i="8"/>
  <c r="P681" i="8"/>
  <c r="P682" i="8"/>
  <c r="P683" i="8"/>
  <c r="P684" i="8"/>
  <c r="P685" i="8"/>
  <c r="P686" i="8"/>
  <c r="P687" i="8"/>
  <c r="P688" i="8"/>
  <c r="P689" i="8"/>
  <c r="P690" i="8"/>
  <c r="P691" i="8"/>
  <c r="P692" i="8"/>
  <c r="P693" i="8"/>
  <c r="P694" i="8"/>
  <c r="P695" i="8"/>
  <c r="P696" i="8"/>
  <c r="P697" i="8"/>
  <c r="P698" i="8"/>
  <c r="P699" i="8"/>
  <c r="P700" i="8"/>
  <c r="P701" i="8"/>
  <c r="P702" i="8"/>
  <c r="P703" i="8"/>
  <c r="P704" i="8"/>
  <c r="P705" i="8"/>
  <c r="P706" i="8"/>
  <c r="P707" i="8"/>
  <c r="P708" i="8"/>
  <c r="P709" i="8"/>
  <c r="P710" i="8"/>
  <c r="P711" i="8"/>
  <c r="P712" i="8"/>
  <c r="P713" i="8"/>
  <c r="P714" i="8"/>
  <c r="P715" i="8"/>
  <c r="P716" i="8"/>
  <c r="P717" i="8"/>
  <c r="P718" i="8"/>
  <c r="P719" i="8"/>
  <c r="P720" i="8"/>
  <c r="P721" i="8"/>
  <c r="P722" i="8"/>
  <c r="P723" i="8"/>
  <c r="P724" i="8"/>
  <c r="P725" i="8"/>
  <c r="P726" i="8"/>
  <c r="P727" i="8"/>
  <c r="P728" i="8"/>
  <c r="P729" i="8"/>
  <c r="P730" i="8"/>
  <c r="P731" i="8"/>
  <c r="P732" i="8"/>
  <c r="P733" i="8"/>
  <c r="P734" i="8"/>
  <c r="P735" i="8"/>
  <c r="P736" i="8"/>
  <c r="P737" i="8"/>
  <c r="P738" i="8"/>
  <c r="P739" i="8"/>
  <c r="P740" i="8"/>
  <c r="P741" i="8"/>
  <c r="P742" i="8"/>
  <c r="P743" i="8"/>
  <c r="P744" i="8"/>
  <c r="P745" i="8"/>
  <c r="P746" i="8"/>
  <c r="P747" i="8"/>
  <c r="P748" i="8"/>
  <c r="P749" i="8"/>
  <c r="P750" i="8"/>
  <c r="P751" i="8"/>
  <c r="P752" i="8"/>
  <c r="P753" i="8"/>
  <c r="P754" i="8"/>
  <c r="P755" i="8"/>
  <c r="P756" i="8"/>
  <c r="P757" i="8"/>
  <c r="P758" i="8"/>
  <c r="P759" i="8"/>
  <c r="P760" i="8"/>
  <c r="P761" i="8"/>
  <c r="P762" i="8"/>
  <c r="P763" i="8"/>
  <c r="P764" i="8"/>
  <c r="P765" i="8"/>
  <c r="P766" i="8"/>
  <c r="P767" i="8"/>
  <c r="P768" i="8"/>
  <c r="P769" i="8"/>
  <c r="P770" i="8"/>
  <c r="P771" i="8"/>
  <c r="P772" i="8"/>
  <c r="P773" i="8"/>
  <c r="P774" i="8"/>
  <c r="P775" i="8"/>
  <c r="P776" i="8"/>
  <c r="P777" i="8"/>
  <c r="P778" i="8"/>
  <c r="P779" i="8"/>
  <c r="P780" i="8"/>
  <c r="P781" i="8"/>
  <c r="P782" i="8"/>
  <c r="P783" i="8"/>
  <c r="P784" i="8"/>
  <c r="P785" i="8"/>
  <c r="P786" i="8"/>
  <c r="P787" i="8"/>
  <c r="P788" i="8"/>
  <c r="P789" i="8"/>
  <c r="P790" i="8"/>
  <c r="P791" i="8"/>
  <c r="P792" i="8"/>
  <c r="P793" i="8"/>
  <c r="P794" i="8"/>
  <c r="P795" i="8"/>
  <c r="P796" i="8"/>
  <c r="P797" i="8"/>
  <c r="P798" i="8"/>
  <c r="P799" i="8"/>
  <c r="P800" i="8"/>
  <c r="P801" i="8"/>
  <c r="P802" i="8"/>
  <c r="P803" i="8"/>
  <c r="P804" i="8"/>
  <c r="P805" i="8"/>
  <c r="P806" i="8"/>
  <c r="P807" i="8"/>
  <c r="P808" i="8"/>
  <c r="P809" i="8"/>
  <c r="P810" i="8"/>
  <c r="P811" i="8"/>
  <c r="P812" i="8"/>
  <c r="P813" i="8"/>
  <c r="P814" i="8"/>
  <c r="P815" i="8"/>
  <c r="P816" i="8"/>
  <c r="P817" i="8"/>
  <c r="P818" i="8"/>
  <c r="P819" i="8"/>
  <c r="P820" i="8"/>
  <c r="P821" i="8"/>
  <c r="P822" i="8"/>
  <c r="P823" i="8"/>
  <c r="P824" i="8"/>
  <c r="P825" i="8"/>
  <c r="P826" i="8"/>
  <c r="P827" i="8"/>
  <c r="P828" i="8"/>
  <c r="P829" i="8"/>
  <c r="P830" i="8"/>
  <c r="P831" i="8"/>
  <c r="P832" i="8"/>
  <c r="P833" i="8"/>
  <c r="P834" i="8"/>
  <c r="P835" i="8"/>
  <c r="P836" i="8"/>
  <c r="P837" i="8"/>
  <c r="P838" i="8"/>
  <c r="P839" i="8"/>
  <c r="P840" i="8"/>
  <c r="P841" i="8"/>
  <c r="P842" i="8"/>
  <c r="P843" i="8"/>
  <c r="P844" i="8"/>
  <c r="P845" i="8"/>
  <c r="P846" i="8"/>
  <c r="P847" i="8"/>
  <c r="P848" i="8"/>
  <c r="P849" i="8"/>
  <c r="P850" i="8"/>
  <c r="P851" i="8"/>
  <c r="P852" i="8"/>
  <c r="P853" i="8"/>
  <c r="P854" i="8"/>
  <c r="P855" i="8"/>
  <c r="P856" i="8"/>
  <c r="P857" i="8"/>
  <c r="P858" i="8"/>
  <c r="P859" i="8"/>
  <c r="P860" i="8"/>
  <c r="P861" i="8"/>
  <c r="P862" i="8"/>
  <c r="P863" i="8"/>
  <c r="P864" i="8"/>
  <c r="P865" i="8"/>
  <c r="P866" i="8"/>
  <c r="P867" i="8"/>
  <c r="P868" i="8"/>
  <c r="P869" i="8"/>
  <c r="P870" i="8"/>
  <c r="P871" i="8"/>
  <c r="P872" i="8"/>
  <c r="P873" i="8"/>
  <c r="P874" i="8"/>
  <c r="P875" i="8"/>
  <c r="P876" i="8"/>
  <c r="P877" i="8"/>
  <c r="P878" i="8"/>
  <c r="P879" i="8"/>
  <c r="P880" i="8"/>
  <c r="P881" i="8"/>
  <c r="P882" i="8"/>
  <c r="P883" i="8"/>
  <c r="P884" i="8"/>
  <c r="P885" i="8"/>
  <c r="P886" i="8"/>
  <c r="P887" i="8"/>
  <c r="P888" i="8"/>
  <c r="P889" i="8"/>
  <c r="P890" i="8"/>
  <c r="P891" i="8"/>
  <c r="P892" i="8"/>
  <c r="P893" i="8"/>
  <c r="P894" i="8"/>
  <c r="P895" i="8"/>
  <c r="P896" i="8"/>
  <c r="P897" i="8"/>
  <c r="P898" i="8"/>
  <c r="P899" i="8"/>
  <c r="P900" i="8"/>
  <c r="P901" i="8"/>
  <c r="P902" i="8"/>
  <c r="P903" i="8"/>
  <c r="P904" i="8"/>
  <c r="P905" i="8"/>
  <c r="P906" i="8"/>
  <c r="P907" i="8"/>
  <c r="P908" i="8"/>
  <c r="P909" i="8"/>
  <c r="P910" i="8"/>
  <c r="P911" i="8"/>
  <c r="P912" i="8"/>
  <c r="P913" i="8"/>
  <c r="P914" i="8"/>
  <c r="P915" i="8"/>
  <c r="P916" i="8"/>
  <c r="P917" i="8"/>
  <c r="P918" i="8"/>
  <c r="P919" i="8"/>
  <c r="P920" i="8"/>
  <c r="P921" i="8"/>
  <c r="P922" i="8"/>
  <c r="P923" i="8"/>
  <c r="P924" i="8"/>
  <c r="P925" i="8"/>
  <c r="P926" i="8"/>
  <c r="P927" i="8"/>
  <c r="P928" i="8"/>
  <c r="P929" i="8"/>
  <c r="P930" i="8"/>
  <c r="P931" i="8"/>
  <c r="P932" i="8"/>
  <c r="P933" i="8"/>
  <c r="P934" i="8"/>
  <c r="P935" i="8"/>
  <c r="P936" i="8"/>
  <c r="P937" i="8"/>
  <c r="P938" i="8"/>
  <c r="P939" i="8"/>
  <c r="P940" i="8"/>
  <c r="P941" i="8"/>
  <c r="P942" i="8"/>
  <c r="P943" i="8"/>
  <c r="P944" i="8"/>
  <c r="P945" i="8"/>
  <c r="P946" i="8"/>
  <c r="P947" i="8"/>
  <c r="P948" i="8"/>
  <c r="P949" i="8"/>
  <c r="P950" i="8"/>
  <c r="P951" i="8"/>
  <c r="P952" i="8"/>
  <c r="P953" i="8"/>
  <c r="P954" i="8"/>
  <c r="P955" i="8"/>
  <c r="P956" i="8"/>
  <c r="P957" i="8"/>
  <c r="P958" i="8"/>
  <c r="P959" i="8"/>
  <c r="P960" i="8"/>
  <c r="P961" i="8"/>
  <c r="P962" i="8"/>
  <c r="P963" i="8"/>
  <c r="P964" i="8"/>
  <c r="P965" i="8"/>
  <c r="P966" i="8"/>
  <c r="P967" i="8"/>
  <c r="P968" i="8"/>
  <c r="P969" i="8"/>
  <c r="P970" i="8"/>
  <c r="P971" i="8"/>
  <c r="P972" i="8"/>
  <c r="P973" i="8"/>
  <c r="P974" i="8"/>
  <c r="P975" i="8"/>
  <c r="P976" i="8"/>
  <c r="P977" i="8"/>
  <c r="P978" i="8"/>
  <c r="P979" i="8"/>
  <c r="P980" i="8"/>
  <c r="P981" i="8"/>
  <c r="P982" i="8"/>
  <c r="P983" i="8"/>
  <c r="P984" i="8"/>
  <c r="P985" i="8"/>
  <c r="P986" i="8"/>
  <c r="P987" i="8"/>
  <c r="P988" i="8"/>
  <c r="P989" i="8"/>
  <c r="P990" i="8"/>
  <c r="P991" i="8"/>
  <c r="P992" i="8"/>
  <c r="P993" i="8"/>
  <c r="P994" i="8"/>
  <c r="P995" i="8"/>
  <c r="P996" i="8"/>
  <c r="P997" i="8"/>
  <c r="P998" i="8"/>
  <c r="P999" i="8"/>
  <c r="P1000" i="8"/>
  <c r="P1001" i="8"/>
  <c r="P1002" i="8"/>
  <c r="P1003" i="8"/>
  <c r="P1004" i="8"/>
  <c r="P1005" i="8"/>
  <c r="P1006" i="8"/>
  <c r="P1007" i="8"/>
  <c r="P1008" i="8"/>
  <c r="P1009" i="8"/>
  <c r="P1010" i="8"/>
  <c r="P1011" i="8"/>
  <c r="P1012" i="8"/>
  <c r="K35" i="8"/>
  <c r="K36" i="8"/>
  <c r="K37" i="8"/>
  <c r="K38" i="8"/>
  <c r="K39" i="8"/>
  <c r="K40" i="8"/>
  <c r="K41" i="8"/>
  <c r="K42" i="8"/>
  <c r="K43" i="8"/>
  <c r="K44" i="8"/>
  <c r="K45" i="8"/>
  <c r="K46" i="8"/>
  <c r="K47" i="8"/>
  <c r="K48" i="8"/>
  <c r="K49" i="8"/>
  <c r="K50" i="8"/>
  <c r="K51" i="8"/>
  <c r="K52" i="8"/>
  <c r="K53" i="8"/>
  <c r="K54" i="8"/>
  <c r="K55" i="8"/>
  <c r="K56" i="8"/>
  <c r="K57" i="8"/>
  <c r="K58" i="8"/>
  <c r="K59" i="8"/>
  <c r="K60" i="8"/>
  <c r="K61" i="8"/>
  <c r="K62" i="8"/>
  <c r="K63" i="8"/>
  <c r="K64" i="8"/>
  <c r="K65" i="8"/>
  <c r="K66" i="8"/>
  <c r="K67" i="8"/>
  <c r="K68" i="8"/>
  <c r="K69" i="8"/>
  <c r="K70" i="8"/>
  <c r="K71" i="8"/>
  <c r="K72" i="8"/>
  <c r="K73" i="8"/>
  <c r="K74" i="8"/>
  <c r="K75" i="8"/>
  <c r="K76" i="8"/>
  <c r="K77" i="8"/>
  <c r="K78" i="8"/>
  <c r="K79" i="8"/>
  <c r="K80" i="8"/>
  <c r="K81" i="8"/>
  <c r="K82" i="8"/>
  <c r="K83" i="8"/>
  <c r="K84" i="8"/>
  <c r="K85" i="8"/>
  <c r="K86" i="8"/>
  <c r="K87" i="8"/>
  <c r="K88" i="8"/>
  <c r="K89" i="8"/>
  <c r="K90" i="8"/>
  <c r="K91" i="8"/>
  <c r="K92" i="8"/>
  <c r="K93" i="8"/>
  <c r="K94" i="8"/>
  <c r="K95" i="8"/>
  <c r="K96" i="8"/>
  <c r="K97" i="8"/>
  <c r="K98" i="8"/>
  <c r="K99" i="8"/>
  <c r="K100" i="8"/>
  <c r="K101" i="8"/>
  <c r="K102" i="8"/>
  <c r="K103" i="8"/>
  <c r="K104" i="8"/>
  <c r="K105" i="8"/>
  <c r="K106" i="8"/>
  <c r="K107" i="8"/>
  <c r="K108" i="8"/>
  <c r="K109" i="8"/>
  <c r="K110" i="8"/>
  <c r="K111" i="8"/>
  <c r="K112" i="8"/>
  <c r="K113" i="8"/>
  <c r="K114" i="8"/>
  <c r="K115" i="8"/>
  <c r="K116" i="8"/>
  <c r="K117" i="8"/>
  <c r="K118" i="8"/>
  <c r="K119" i="8"/>
  <c r="K120" i="8"/>
  <c r="K121" i="8"/>
  <c r="K122" i="8"/>
  <c r="K123" i="8"/>
  <c r="K124" i="8"/>
  <c r="K125" i="8"/>
  <c r="K126" i="8"/>
  <c r="K127" i="8"/>
  <c r="K128" i="8"/>
  <c r="K129" i="8"/>
  <c r="K130" i="8"/>
  <c r="K131" i="8"/>
  <c r="K132" i="8"/>
  <c r="K133" i="8"/>
  <c r="K134" i="8"/>
  <c r="K135" i="8"/>
  <c r="K136" i="8"/>
  <c r="K137" i="8"/>
  <c r="K138" i="8"/>
  <c r="K139" i="8"/>
  <c r="K140" i="8"/>
  <c r="K141" i="8"/>
  <c r="K142" i="8"/>
  <c r="K143" i="8"/>
  <c r="K144" i="8"/>
  <c r="K145" i="8"/>
  <c r="K146" i="8"/>
  <c r="K147" i="8"/>
  <c r="K148" i="8"/>
  <c r="K149" i="8"/>
  <c r="K150" i="8"/>
  <c r="K151" i="8"/>
  <c r="K152" i="8"/>
  <c r="K153" i="8"/>
  <c r="K154" i="8"/>
  <c r="K155" i="8"/>
  <c r="K156" i="8"/>
  <c r="K157" i="8"/>
  <c r="K158" i="8"/>
  <c r="K159" i="8"/>
  <c r="K160" i="8"/>
  <c r="K161" i="8"/>
  <c r="K162" i="8"/>
  <c r="K163" i="8"/>
  <c r="K164" i="8"/>
  <c r="K165" i="8"/>
  <c r="K166" i="8"/>
  <c r="K167" i="8"/>
  <c r="K168" i="8"/>
  <c r="K169" i="8"/>
  <c r="K170" i="8"/>
  <c r="K171" i="8"/>
  <c r="K172" i="8"/>
  <c r="K173" i="8"/>
  <c r="K174" i="8"/>
  <c r="K175" i="8"/>
  <c r="K176" i="8"/>
  <c r="K177" i="8"/>
  <c r="K178" i="8"/>
  <c r="K179" i="8"/>
  <c r="K180" i="8"/>
  <c r="K181" i="8"/>
  <c r="K182" i="8"/>
  <c r="K183" i="8"/>
  <c r="K184" i="8"/>
  <c r="K185" i="8"/>
  <c r="K186" i="8"/>
  <c r="K187" i="8"/>
  <c r="K188" i="8"/>
  <c r="K189" i="8"/>
  <c r="K190" i="8"/>
  <c r="K191" i="8"/>
  <c r="K192" i="8"/>
  <c r="K193" i="8"/>
  <c r="K194" i="8"/>
  <c r="K195" i="8"/>
  <c r="K196" i="8"/>
  <c r="K197" i="8"/>
  <c r="K198" i="8"/>
  <c r="K199" i="8"/>
  <c r="K200" i="8"/>
  <c r="K201" i="8"/>
  <c r="K202" i="8"/>
  <c r="K203" i="8"/>
  <c r="K204" i="8"/>
  <c r="K205" i="8"/>
  <c r="K206" i="8"/>
  <c r="K207" i="8"/>
  <c r="K208" i="8"/>
  <c r="K209" i="8"/>
  <c r="K210" i="8"/>
  <c r="K211" i="8"/>
  <c r="K212" i="8"/>
  <c r="K213" i="8"/>
  <c r="K214" i="8"/>
  <c r="K215" i="8"/>
  <c r="K216" i="8"/>
  <c r="K217" i="8"/>
  <c r="K218" i="8"/>
  <c r="K219" i="8"/>
  <c r="K220" i="8"/>
  <c r="K221" i="8"/>
  <c r="K222" i="8"/>
  <c r="K223" i="8"/>
  <c r="K224" i="8"/>
  <c r="K225" i="8"/>
  <c r="K226" i="8"/>
  <c r="K227" i="8"/>
  <c r="K228" i="8"/>
  <c r="K229" i="8"/>
  <c r="K230" i="8"/>
  <c r="K231" i="8"/>
  <c r="K232" i="8"/>
  <c r="K233" i="8"/>
  <c r="K234" i="8"/>
  <c r="K235" i="8"/>
  <c r="K236" i="8"/>
  <c r="K237" i="8"/>
  <c r="K238" i="8"/>
  <c r="K239" i="8"/>
  <c r="K240" i="8"/>
  <c r="K241" i="8"/>
  <c r="K242" i="8"/>
  <c r="K243" i="8"/>
  <c r="K244" i="8"/>
  <c r="K245" i="8"/>
  <c r="K246" i="8"/>
  <c r="K247" i="8"/>
  <c r="K248" i="8"/>
  <c r="K249" i="8"/>
  <c r="K250" i="8"/>
  <c r="K251" i="8"/>
  <c r="K252" i="8"/>
  <c r="K253" i="8"/>
  <c r="K254" i="8"/>
  <c r="K255" i="8"/>
  <c r="K256" i="8"/>
  <c r="K257" i="8"/>
  <c r="K258" i="8"/>
  <c r="K259" i="8"/>
  <c r="K260" i="8"/>
  <c r="K261" i="8"/>
  <c r="K262" i="8"/>
  <c r="K263" i="8"/>
  <c r="K264" i="8"/>
  <c r="K265" i="8"/>
  <c r="K266" i="8"/>
  <c r="K267" i="8"/>
  <c r="K268" i="8"/>
  <c r="K269" i="8"/>
  <c r="K270" i="8"/>
  <c r="K271" i="8"/>
  <c r="K272" i="8"/>
  <c r="K273" i="8"/>
  <c r="K274" i="8"/>
  <c r="K275" i="8"/>
  <c r="K276" i="8"/>
  <c r="K277" i="8"/>
  <c r="K278" i="8"/>
  <c r="K279" i="8"/>
  <c r="K280" i="8"/>
  <c r="K281" i="8"/>
  <c r="K282" i="8"/>
  <c r="K283" i="8"/>
  <c r="K284" i="8"/>
  <c r="K285" i="8"/>
  <c r="K286" i="8"/>
  <c r="K287" i="8"/>
  <c r="K288" i="8"/>
  <c r="K289" i="8"/>
  <c r="K290" i="8"/>
  <c r="K291" i="8"/>
  <c r="K292" i="8"/>
  <c r="K293" i="8"/>
  <c r="K294" i="8"/>
  <c r="K295" i="8"/>
  <c r="K296" i="8"/>
  <c r="K297" i="8"/>
  <c r="K298" i="8"/>
  <c r="K299" i="8"/>
  <c r="K300" i="8"/>
  <c r="K301" i="8"/>
  <c r="K302" i="8"/>
  <c r="K303" i="8"/>
  <c r="K304" i="8"/>
  <c r="K305" i="8"/>
  <c r="K306" i="8"/>
  <c r="K307" i="8"/>
  <c r="K308" i="8"/>
  <c r="K309" i="8"/>
  <c r="K310" i="8"/>
  <c r="K311" i="8"/>
  <c r="K312" i="8"/>
  <c r="K313" i="8"/>
  <c r="K314" i="8"/>
  <c r="K315" i="8"/>
  <c r="K316" i="8"/>
  <c r="K317" i="8"/>
  <c r="K318" i="8"/>
  <c r="K319" i="8"/>
  <c r="K320" i="8"/>
  <c r="K321" i="8"/>
  <c r="K322" i="8"/>
  <c r="K323" i="8"/>
  <c r="K324" i="8"/>
  <c r="K325" i="8"/>
  <c r="K326" i="8"/>
  <c r="K327" i="8"/>
  <c r="K328" i="8"/>
  <c r="K329" i="8"/>
  <c r="K330" i="8"/>
  <c r="K331" i="8"/>
  <c r="K332" i="8"/>
  <c r="K333" i="8"/>
  <c r="K334" i="8"/>
  <c r="K335" i="8"/>
  <c r="K336" i="8"/>
  <c r="K337" i="8"/>
  <c r="K338" i="8"/>
  <c r="K339" i="8"/>
  <c r="K340" i="8"/>
  <c r="K341" i="8"/>
  <c r="K342" i="8"/>
  <c r="K343" i="8"/>
  <c r="K344" i="8"/>
  <c r="K345" i="8"/>
  <c r="K346" i="8"/>
  <c r="K347" i="8"/>
  <c r="K348" i="8"/>
  <c r="K349" i="8"/>
  <c r="K350" i="8"/>
  <c r="K351" i="8"/>
  <c r="K352" i="8"/>
  <c r="K353" i="8"/>
  <c r="K354" i="8"/>
  <c r="K355" i="8"/>
  <c r="K356" i="8"/>
  <c r="K357" i="8"/>
  <c r="K358" i="8"/>
  <c r="K359" i="8"/>
  <c r="K360" i="8"/>
  <c r="K361" i="8"/>
  <c r="K362" i="8"/>
  <c r="K363" i="8"/>
  <c r="K364" i="8"/>
  <c r="K365" i="8"/>
  <c r="K366" i="8"/>
  <c r="K367" i="8"/>
  <c r="K368" i="8"/>
  <c r="K369" i="8"/>
  <c r="K370" i="8"/>
  <c r="K371" i="8"/>
  <c r="K372" i="8"/>
  <c r="K373" i="8"/>
  <c r="K374" i="8"/>
  <c r="K375" i="8"/>
  <c r="K376" i="8"/>
  <c r="K377" i="8"/>
  <c r="K378" i="8"/>
  <c r="K379" i="8"/>
  <c r="K380" i="8"/>
  <c r="K381" i="8"/>
  <c r="K382" i="8"/>
  <c r="K383" i="8"/>
  <c r="K384" i="8"/>
  <c r="K385" i="8"/>
  <c r="K386" i="8"/>
  <c r="K387" i="8"/>
  <c r="K388" i="8"/>
  <c r="K389" i="8"/>
  <c r="K390" i="8"/>
  <c r="K391" i="8"/>
  <c r="K392" i="8"/>
  <c r="K393" i="8"/>
  <c r="K394" i="8"/>
  <c r="K395" i="8"/>
  <c r="K396" i="8"/>
  <c r="K397" i="8"/>
  <c r="K398" i="8"/>
  <c r="K399" i="8"/>
  <c r="K400" i="8"/>
  <c r="K401" i="8"/>
  <c r="K402" i="8"/>
  <c r="K403" i="8"/>
  <c r="K404" i="8"/>
  <c r="K405" i="8"/>
  <c r="K406" i="8"/>
  <c r="K407" i="8"/>
  <c r="K408" i="8"/>
  <c r="K409" i="8"/>
  <c r="K410" i="8"/>
  <c r="K411" i="8"/>
  <c r="K412" i="8"/>
  <c r="K413" i="8"/>
  <c r="K414" i="8"/>
  <c r="K415" i="8"/>
  <c r="K416" i="8"/>
  <c r="K417" i="8"/>
  <c r="K418" i="8"/>
  <c r="K419" i="8"/>
  <c r="K420" i="8"/>
  <c r="K421" i="8"/>
  <c r="K422" i="8"/>
  <c r="K423" i="8"/>
  <c r="K424" i="8"/>
  <c r="K425" i="8"/>
  <c r="K426" i="8"/>
  <c r="K427" i="8"/>
  <c r="K428" i="8"/>
  <c r="K429" i="8"/>
  <c r="K430" i="8"/>
  <c r="K431" i="8"/>
  <c r="K432" i="8"/>
  <c r="K433" i="8"/>
  <c r="K434" i="8"/>
  <c r="K435" i="8"/>
  <c r="K436" i="8"/>
  <c r="K437" i="8"/>
  <c r="K438" i="8"/>
  <c r="K439" i="8"/>
  <c r="K440" i="8"/>
  <c r="K441" i="8"/>
  <c r="K442" i="8"/>
  <c r="K443" i="8"/>
  <c r="K444" i="8"/>
  <c r="K445" i="8"/>
  <c r="K446" i="8"/>
  <c r="K447" i="8"/>
  <c r="K448" i="8"/>
  <c r="K449" i="8"/>
  <c r="K450" i="8"/>
  <c r="K451" i="8"/>
  <c r="K452" i="8"/>
  <c r="K453" i="8"/>
  <c r="K454" i="8"/>
  <c r="K455" i="8"/>
  <c r="K456" i="8"/>
  <c r="K457" i="8"/>
  <c r="K458" i="8"/>
  <c r="K459" i="8"/>
  <c r="K460" i="8"/>
  <c r="K461" i="8"/>
  <c r="K462" i="8"/>
  <c r="K463" i="8"/>
  <c r="K464" i="8"/>
  <c r="K465" i="8"/>
  <c r="K466" i="8"/>
  <c r="K467" i="8"/>
  <c r="K468" i="8"/>
  <c r="K469" i="8"/>
  <c r="K470" i="8"/>
  <c r="K471" i="8"/>
  <c r="K472" i="8"/>
  <c r="K473" i="8"/>
  <c r="K474" i="8"/>
  <c r="K475" i="8"/>
  <c r="K476" i="8"/>
  <c r="K477" i="8"/>
  <c r="K478" i="8"/>
  <c r="K479" i="8"/>
  <c r="K480" i="8"/>
  <c r="K481" i="8"/>
  <c r="K482" i="8"/>
  <c r="K483" i="8"/>
  <c r="K484" i="8"/>
  <c r="K485" i="8"/>
  <c r="K486" i="8"/>
  <c r="K487" i="8"/>
  <c r="K488" i="8"/>
  <c r="K489" i="8"/>
  <c r="K490" i="8"/>
  <c r="K491" i="8"/>
  <c r="K492" i="8"/>
  <c r="K493" i="8"/>
  <c r="K494" i="8"/>
  <c r="K495" i="8"/>
  <c r="K496" i="8"/>
  <c r="K497" i="8"/>
  <c r="K498" i="8"/>
  <c r="K499" i="8"/>
  <c r="K500" i="8"/>
  <c r="K501" i="8"/>
  <c r="K502" i="8"/>
  <c r="K503" i="8"/>
  <c r="K504" i="8"/>
  <c r="K505" i="8"/>
  <c r="K506" i="8"/>
  <c r="K507" i="8"/>
  <c r="K508" i="8"/>
  <c r="K509" i="8"/>
  <c r="K510" i="8"/>
  <c r="K511" i="8"/>
  <c r="K512" i="8"/>
  <c r="K513" i="8"/>
  <c r="K514" i="8"/>
  <c r="K515" i="8"/>
  <c r="K516" i="8"/>
  <c r="K517" i="8"/>
  <c r="K518" i="8"/>
  <c r="K519" i="8"/>
  <c r="K520" i="8"/>
  <c r="K521" i="8"/>
  <c r="K522" i="8"/>
  <c r="K523" i="8"/>
  <c r="K524" i="8"/>
  <c r="K525" i="8"/>
  <c r="K526" i="8"/>
  <c r="K527" i="8"/>
  <c r="K528" i="8"/>
  <c r="K529" i="8"/>
  <c r="K530" i="8"/>
  <c r="K531" i="8"/>
  <c r="K532" i="8"/>
  <c r="K533" i="8"/>
  <c r="K534" i="8"/>
  <c r="K535" i="8"/>
  <c r="K536" i="8"/>
  <c r="K537" i="8"/>
  <c r="K538" i="8"/>
  <c r="K539" i="8"/>
  <c r="K540" i="8"/>
  <c r="K541" i="8"/>
  <c r="K542" i="8"/>
  <c r="K543" i="8"/>
  <c r="K544" i="8"/>
  <c r="K545" i="8"/>
  <c r="K546" i="8"/>
  <c r="K547" i="8"/>
  <c r="K548" i="8"/>
  <c r="K549" i="8"/>
  <c r="K550" i="8"/>
  <c r="K551" i="8"/>
  <c r="K552" i="8"/>
  <c r="K553" i="8"/>
  <c r="K554" i="8"/>
  <c r="K555" i="8"/>
  <c r="K556" i="8"/>
  <c r="K557" i="8"/>
  <c r="K558" i="8"/>
  <c r="K559" i="8"/>
  <c r="K560" i="8"/>
  <c r="K561" i="8"/>
  <c r="K562" i="8"/>
  <c r="K563" i="8"/>
  <c r="K564" i="8"/>
  <c r="K565" i="8"/>
  <c r="K566" i="8"/>
  <c r="K567" i="8"/>
  <c r="K568" i="8"/>
  <c r="K569" i="8"/>
  <c r="K570" i="8"/>
  <c r="K571" i="8"/>
  <c r="K572" i="8"/>
  <c r="K573" i="8"/>
  <c r="K574" i="8"/>
  <c r="K575" i="8"/>
  <c r="K576" i="8"/>
  <c r="K577" i="8"/>
  <c r="K578" i="8"/>
  <c r="K579" i="8"/>
  <c r="K580" i="8"/>
  <c r="K581" i="8"/>
  <c r="K582" i="8"/>
  <c r="K583" i="8"/>
  <c r="K584" i="8"/>
  <c r="K585" i="8"/>
  <c r="K586" i="8"/>
  <c r="K587" i="8"/>
  <c r="K588" i="8"/>
  <c r="K589" i="8"/>
  <c r="K590" i="8"/>
  <c r="K591" i="8"/>
  <c r="K592" i="8"/>
  <c r="K593" i="8"/>
  <c r="K594" i="8"/>
  <c r="K595" i="8"/>
  <c r="K596" i="8"/>
  <c r="K597" i="8"/>
  <c r="K598" i="8"/>
  <c r="K599" i="8"/>
  <c r="K600" i="8"/>
  <c r="K601" i="8"/>
  <c r="K602" i="8"/>
  <c r="K603" i="8"/>
  <c r="K604" i="8"/>
  <c r="K605" i="8"/>
  <c r="K606" i="8"/>
  <c r="K607" i="8"/>
  <c r="K608" i="8"/>
  <c r="K609" i="8"/>
  <c r="K610" i="8"/>
  <c r="K611" i="8"/>
  <c r="K612" i="8"/>
  <c r="K613" i="8"/>
  <c r="K614" i="8"/>
  <c r="K615" i="8"/>
  <c r="K616" i="8"/>
  <c r="K617" i="8"/>
  <c r="K618" i="8"/>
  <c r="K619" i="8"/>
  <c r="K620" i="8"/>
  <c r="K621" i="8"/>
  <c r="K622" i="8"/>
  <c r="K623" i="8"/>
  <c r="K624" i="8"/>
  <c r="K625" i="8"/>
  <c r="K626" i="8"/>
  <c r="K627" i="8"/>
  <c r="K628" i="8"/>
  <c r="K629" i="8"/>
  <c r="K630" i="8"/>
  <c r="K631" i="8"/>
  <c r="K632" i="8"/>
  <c r="K633" i="8"/>
  <c r="K634" i="8"/>
  <c r="K635" i="8"/>
  <c r="K636" i="8"/>
  <c r="K637" i="8"/>
  <c r="K638" i="8"/>
  <c r="K639" i="8"/>
  <c r="K640" i="8"/>
  <c r="K641" i="8"/>
  <c r="K642" i="8"/>
  <c r="K643" i="8"/>
  <c r="K644" i="8"/>
  <c r="K645" i="8"/>
  <c r="K646" i="8"/>
  <c r="K647" i="8"/>
  <c r="K648" i="8"/>
  <c r="K649" i="8"/>
  <c r="K650" i="8"/>
  <c r="K651" i="8"/>
  <c r="K652" i="8"/>
  <c r="K653" i="8"/>
  <c r="K654" i="8"/>
  <c r="K655" i="8"/>
  <c r="K656" i="8"/>
  <c r="K657" i="8"/>
  <c r="K658" i="8"/>
  <c r="K659" i="8"/>
  <c r="K660" i="8"/>
  <c r="K661" i="8"/>
  <c r="K662" i="8"/>
  <c r="K663" i="8"/>
  <c r="K664" i="8"/>
  <c r="K665" i="8"/>
  <c r="K666" i="8"/>
  <c r="K667" i="8"/>
  <c r="K668" i="8"/>
  <c r="K669" i="8"/>
  <c r="K670" i="8"/>
  <c r="K671" i="8"/>
  <c r="K672" i="8"/>
  <c r="K673" i="8"/>
  <c r="K674" i="8"/>
  <c r="K675" i="8"/>
  <c r="K676" i="8"/>
  <c r="K677" i="8"/>
  <c r="K678" i="8"/>
  <c r="K679" i="8"/>
  <c r="K680" i="8"/>
  <c r="K681" i="8"/>
  <c r="K682" i="8"/>
  <c r="K683" i="8"/>
  <c r="K684" i="8"/>
  <c r="K685" i="8"/>
  <c r="K686" i="8"/>
  <c r="K687" i="8"/>
  <c r="K688" i="8"/>
  <c r="K689" i="8"/>
  <c r="K690" i="8"/>
  <c r="K691" i="8"/>
  <c r="K692" i="8"/>
  <c r="K693" i="8"/>
  <c r="K694" i="8"/>
  <c r="K695" i="8"/>
  <c r="K696" i="8"/>
  <c r="K697" i="8"/>
  <c r="K698" i="8"/>
  <c r="K699" i="8"/>
  <c r="K700" i="8"/>
  <c r="K701" i="8"/>
  <c r="K702" i="8"/>
  <c r="K703" i="8"/>
  <c r="K704" i="8"/>
  <c r="K705" i="8"/>
  <c r="K706" i="8"/>
  <c r="K707" i="8"/>
  <c r="K708" i="8"/>
  <c r="K709" i="8"/>
  <c r="K710" i="8"/>
  <c r="K711" i="8"/>
  <c r="K712" i="8"/>
  <c r="K713" i="8"/>
  <c r="K714" i="8"/>
  <c r="K715" i="8"/>
  <c r="K716" i="8"/>
  <c r="K717" i="8"/>
  <c r="K718" i="8"/>
  <c r="K719" i="8"/>
  <c r="K720" i="8"/>
  <c r="K721" i="8"/>
  <c r="K722" i="8"/>
  <c r="K723" i="8"/>
  <c r="K724" i="8"/>
  <c r="K725" i="8"/>
  <c r="K726" i="8"/>
  <c r="K727" i="8"/>
  <c r="K728" i="8"/>
  <c r="K729" i="8"/>
  <c r="K730" i="8"/>
  <c r="K731" i="8"/>
  <c r="K732" i="8"/>
  <c r="K733" i="8"/>
  <c r="K734" i="8"/>
  <c r="K735" i="8"/>
  <c r="K736" i="8"/>
  <c r="K737" i="8"/>
  <c r="K738" i="8"/>
  <c r="K739" i="8"/>
  <c r="K740" i="8"/>
  <c r="K741" i="8"/>
  <c r="K742" i="8"/>
  <c r="K743" i="8"/>
  <c r="K744" i="8"/>
  <c r="K745" i="8"/>
  <c r="K746" i="8"/>
  <c r="K747" i="8"/>
  <c r="K748" i="8"/>
  <c r="K749" i="8"/>
  <c r="K750" i="8"/>
  <c r="K751" i="8"/>
  <c r="K752" i="8"/>
  <c r="K753" i="8"/>
  <c r="K754" i="8"/>
  <c r="K755" i="8"/>
  <c r="K756" i="8"/>
  <c r="K757" i="8"/>
  <c r="K758" i="8"/>
  <c r="K759" i="8"/>
  <c r="K760" i="8"/>
  <c r="K761" i="8"/>
  <c r="K762" i="8"/>
  <c r="K763" i="8"/>
  <c r="K764" i="8"/>
  <c r="K765" i="8"/>
  <c r="K766" i="8"/>
  <c r="K767" i="8"/>
  <c r="K768" i="8"/>
  <c r="K769" i="8"/>
  <c r="K770" i="8"/>
  <c r="K771" i="8"/>
  <c r="K772" i="8"/>
  <c r="K773" i="8"/>
  <c r="K774" i="8"/>
  <c r="K775" i="8"/>
  <c r="K776" i="8"/>
  <c r="K777" i="8"/>
  <c r="K778" i="8"/>
  <c r="K779" i="8"/>
  <c r="K780" i="8"/>
  <c r="K781" i="8"/>
  <c r="K782" i="8"/>
  <c r="K783" i="8"/>
  <c r="K784" i="8"/>
  <c r="K785" i="8"/>
  <c r="K786" i="8"/>
  <c r="K787" i="8"/>
  <c r="K788" i="8"/>
  <c r="K789" i="8"/>
  <c r="K790" i="8"/>
  <c r="K791" i="8"/>
  <c r="K792" i="8"/>
  <c r="K793" i="8"/>
  <c r="K794" i="8"/>
  <c r="K795" i="8"/>
  <c r="K796" i="8"/>
  <c r="K797" i="8"/>
  <c r="K798" i="8"/>
  <c r="K799" i="8"/>
  <c r="K800" i="8"/>
  <c r="K801" i="8"/>
  <c r="K802" i="8"/>
  <c r="K803" i="8"/>
  <c r="K804" i="8"/>
  <c r="K805" i="8"/>
  <c r="K806" i="8"/>
  <c r="K807" i="8"/>
  <c r="K808" i="8"/>
  <c r="K809" i="8"/>
  <c r="K810" i="8"/>
  <c r="K811" i="8"/>
  <c r="K812" i="8"/>
  <c r="K813" i="8"/>
  <c r="K814" i="8"/>
  <c r="K815" i="8"/>
  <c r="K816" i="8"/>
  <c r="K817" i="8"/>
  <c r="K818" i="8"/>
  <c r="K819" i="8"/>
  <c r="K820" i="8"/>
  <c r="K821" i="8"/>
  <c r="K822" i="8"/>
  <c r="K823" i="8"/>
  <c r="K824" i="8"/>
  <c r="K825" i="8"/>
  <c r="K826" i="8"/>
  <c r="K827" i="8"/>
  <c r="K828" i="8"/>
  <c r="K829" i="8"/>
  <c r="K830" i="8"/>
  <c r="K831" i="8"/>
  <c r="K832" i="8"/>
  <c r="K833" i="8"/>
  <c r="K834" i="8"/>
  <c r="K835" i="8"/>
  <c r="K836" i="8"/>
  <c r="K837" i="8"/>
  <c r="K838" i="8"/>
  <c r="K839" i="8"/>
  <c r="K840" i="8"/>
  <c r="K841" i="8"/>
  <c r="K842" i="8"/>
  <c r="K843" i="8"/>
  <c r="K844" i="8"/>
  <c r="K845" i="8"/>
  <c r="K846" i="8"/>
  <c r="K847" i="8"/>
  <c r="K848" i="8"/>
  <c r="K849" i="8"/>
  <c r="K850" i="8"/>
  <c r="K851" i="8"/>
  <c r="K852" i="8"/>
  <c r="K853" i="8"/>
  <c r="K854" i="8"/>
  <c r="K855" i="8"/>
  <c r="K856" i="8"/>
  <c r="K857" i="8"/>
  <c r="K858" i="8"/>
  <c r="K859" i="8"/>
  <c r="K860" i="8"/>
  <c r="K861" i="8"/>
  <c r="K862" i="8"/>
  <c r="K863" i="8"/>
  <c r="K864" i="8"/>
  <c r="K865" i="8"/>
  <c r="K866" i="8"/>
  <c r="K867" i="8"/>
  <c r="K868" i="8"/>
  <c r="K869" i="8"/>
  <c r="K870" i="8"/>
  <c r="K871" i="8"/>
  <c r="K872" i="8"/>
  <c r="K873" i="8"/>
  <c r="K874" i="8"/>
  <c r="K875" i="8"/>
  <c r="K876" i="8"/>
  <c r="K877" i="8"/>
  <c r="K878" i="8"/>
  <c r="K879" i="8"/>
  <c r="K880" i="8"/>
  <c r="K881" i="8"/>
  <c r="K882" i="8"/>
  <c r="K883" i="8"/>
  <c r="K884" i="8"/>
  <c r="K885" i="8"/>
  <c r="K886" i="8"/>
  <c r="K887" i="8"/>
  <c r="K888" i="8"/>
  <c r="K889" i="8"/>
  <c r="K890" i="8"/>
  <c r="K891" i="8"/>
  <c r="K892" i="8"/>
  <c r="K893" i="8"/>
  <c r="K894" i="8"/>
  <c r="K895" i="8"/>
  <c r="K896" i="8"/>
  <c r="K897" i="8"/>
  <c r="K898" i="8"/>
  <c r="K899" i="8"/>
  <c r="K900" i="8"/>
  <c r="K901" i="8"/>
  <c r="K902" i="8"/>
  <c r="K903" i="8"/>
  <c r="K904" i="8"/>
  <c r="K905" i="8"/>
  <c r="K906" i="8"/>
  <c r="K907" i="8"/>
  <c r="K908" i="8"/>
  <c r="K909" i="8"/>
  <c r="K910" i="8"/>
  <c r="K911" i="8"/>
  <c r="K912" i="8"/>
  <c r="K913" i="8"/>
  <c r="K914" i="8"/>
  <c r="K915" i="8"/>
  <c r="K916" i="8"/>
  <c r="K917" i="8"/>
  <c r="K918" i="8"/>
  <c r="K919" i="8"/>
  <c r="K920" i="8"/>
  <c r="K921" i="8"/>
  <c r="K922" i="8"/>
  <c r="K923" i="8"/>
  <c r="K924" i="8"/>
  <c r="K925" i="8"/>
  <c r="K926" i="8"/>
  <c r="K927" i="8"/>
  <c r="K928" i="8"/>
  <c r="K929" i="8"/>
  <c r="K930" i="8"/>
  <c r="K931" i="8"/>
  <c r="K932" i="8"/>
  <c r="K933" i="8"/>
  <c r="K934" i="8"/>
  <c r="K935" i="8"/>
  <c r="K936" i="8"/>
  <c r="K937" i="8"/>
  <c r="K938" i="8"/>
  <c r="K939" i="8"/>
  <c r="K940" i="8"/>
  <c r="K941" i="8"/>
  <c r="K942" i="8"/>
  <c r="K943" i="8"/>
  <c r="K944" i="8"/>
  <c r="K945" i="8"/>
  <c r="K946" i="8"/>
  <c r="K947" i="8"/>
  <c r="K948" i="8"/>
  <c r="K949" i="8"/>
  <c r="K950" i="8"/>
  <c r="K951" i="8"/>
  <c r="K952" i="8"/>
  <c r="K953" i="8"/>
  <c r="K954" i="8"/>
  <c r="K955" i="8"/>
  <c r="K956" i="8"/>
  <c r="K957" i="8"/>
  <c r="K958" i="8"/>
  <c r="K959" i="8"/>
  <c r="K960" i="8"/>
  <c r="K961" i="8"/>
  <c r="K962" i="8"/>
  <c r="K963" i="8"/>
  <c r="K964" i="8"/>
  <c r="K965" i="8"/>
  <c r="K966" i="8"/>
  <c r="K967" i="8"/>
  <c r="K968" i="8"/>
  <c r="K969" i="8"/>
  <c r="K970" i="8"/>
  <c r="K971" i="8"/>
  <c r="K972" i="8"/>
  <c r="K973" i="8"/>
  <c r="K974" i="8"/>
  <c r="K975" i="8"/>
  <c r="K976" i="8"/>
  <c r="K977" i="8"/>
  <c r="K978" i="8"/>
  <c r="K979" i="8"/>
  <c r="K980" i="8"/>
  <c r="K981" i="8"/>
  <c r="K982" i="8"/>
  <c r="K983" i="8"/>
  <c r="K984" i="8"/>
  <c r="K985" i="8"/>
  <c r="K986" i="8"/>
  <c r="K987" i="8"/>
  <c r="K988" i="8"/>
  <c r="K989" i="8"/>
  <c r="K990" i="8"/>
  <c r="K991" i="8"/>
  <c r="K992" i="8"/>
  <c r="K993" i="8"/>
  <c r="K994" i="8"/>
  <c r="K995" i="8"/>
  <c r="K996" i="8"/>
  <c r="K997" i="8"/>
  <c r="K998" i="8"/>
  <c r="K999" i="8"/>
  <c r="K1000" i="8"/>
  <c r="K1001" i="8"/>
  <c r="K1002" i="8"/>
  <c r="K1003" i="8"/>
  <c r="K1004" i="8"/>
  <c r="K1005" i="8"/>
  <c r="K1006" i="8"/>
  <c r="K1007" i="8"/>
  <c r="K1008" i="8"/>
  <c r="K1009" i="8"/>
  <c r="K1010" i="8"/>
  <c r="K1011" i="8"/>
  <c r="K1012" i="8"/>
  <c r="K31" i="8"/>
  <c r="K32" i="8"/>
  <c r="K33" i="8"/>
  <c r="K34" i="8"/>
  <c r="K13" i="8"/>
  <c r="K14" i="8"/>
  <c r="K15" i="8"/>
  <c r="K16" i="8"/>
  <c r="K17" i="8"/>
  <c r="K18" i="8"/>
  <c r="K19" i="8"/>
  <c r="K20" i="8"/>
  <c r="K21" i="8"/>
  <c r="K22" i="8"/>
  <c r="K23" i="8"/>
  <c r="K24" i="8"/>
  <c r="K25" i="8"/>
  <c r="K26" i="8"/>
  <c r="K27" i="8"/>
  <c r="K28" i="8"/>
  <c r="K29" i="8"/>
  <c r="K30" i="8"/>
  <c r="K12" i="8"/>
  <c r="F12" i="8"/>
  <c r="F80" i="8"/>
  <c r="F81" i="8"/>
  <c r="F82" i="8"/>
  <c r="F83" i="8"/>
  <c r="F84" i="8"/>
  <c r="F85" i="8"/>
  <c r="F86" i="8"/>
  <c r="F87" i="8"/>
  <c r="F88" i="8"/>
  <c r="F89" i="8"/>
  <c r="F90" i="8"/>
  <c r="F91" i="8"/>
  <c r="F92" i="8"/>
  <c r="F93" i="8"/>
  <c r="F94" i="8"/>
  <c r="F95" i="8"/>
  <c r="F96" i="8"/>
  <c r="F97" i="8"/>
  <c r="F98" i="8"/>
  <c r="F99" i="8"/>
  <c r="F100" i="8"/>
  <c r="F101" i="8"/>
  <c r="F102" i="8"/>
  <c r="F103" i="8"/>
  <c r="F104" i="8"/>
  <c r="F105" i="8"/>
  <c r="F106" i="8"/>
  <c r="F107" i="8"/>
  <c r="F108" i="8"/>
  <c r="F109" i="8"/>
  <c r="F110" i="8"/>
  <c r="F111" i="8"/>
  <c r="F112" i="8"/>
  <c r="F113" i="8"/>
  <c r="F114" i="8"/>
  <c r="F115" i="8"/>
  <c r="F116" i="8"/>
  <c r="F117" i="8"/>
  <c r="F118" i="8"/>
  <c r="F119" i="8"/>
  <c r="F120" i="8"/>
  <c r="F121" i="8"/>
  <c r="F122" i="8"/>
  <c r="F123" i="8"/>
  <c r="F124" i="8"/>
  <c r="F125" i="8"/>
  <c r="F126" i="8"/>
  <c r="F127" i="8"/>
  <c r="F128" i="8"/>
  <c r="F129" i="8"/>
  <c r="F130" i="8"/>
  <c r="F131" i="8"/>
  <c r="F132" i="8"/>
  <c r="F133" i="8"/>
  <c r="F134" i="8"/>
  <c r="F135" i="8"/>
  <c r="F136" i="8"/>
  <c r="F137" i="8"/>
  <c r="F138" i="8"/>
  <c r="F139" i="8"/>
  <c r="F140" i="8"/>
  <c r="F141" i="8"/>
  <c r="F142" i="8"/>
  <c r="F143" i="8"/>
  <c r="F144" i="8"/>
  <c r="F145" i="8"/>
  <c r="F146" i="8"/>
  <c r="F147" i="8"/>
  <c r="F148" i="8"/>
  <c r="F149" i="8"/>
  <c r="F150" i="8"/>
  <c r="F151" i="8"/>
  <c r="F152" i="8"/>
  <c r="F153" i="8"/>
  <c r="F154" i="8"/>
  <c r="F155" i="8"/>
  <c r="F156" i="8"/>
  <c r="F157" i="8"/>
  <c r="F158" i="8"/>
  <c r="F159" i="8"/>
  <c r="F160" i="8"/>
  <c r="F161" i="8"/>
  <c r="F162" i="8"/>
  <c r="F163" i="8"/>
  <c r="F164" i="8"/>
  <c r="F165" i="8"/>
  <c r="F166" i="8"/>
  <c r="F167" i="8"/>
  <c r="F168" i="8"/>
  <c r="F169" i="8"/>
  <c r="F170" i="8"/>
  <c r="F171" i="8"/>
  <c r="F172" i="8"/>
  <c r="F173" i="8"/>
  <c r="F174" i="8"/>
  <c r="F175" i="8"/>
  <c r="F176" i="8"/>
  <c r="F177" i="8"/>
  <c r="F178" i="8"/>
  <c r="F179" i="8"/>
  <c r="F180" i="8"/>
  <c r="F181" i="8"/>
  <c r="F182" i="8"/>
  <c r="F183" i="8"/>
  <c r="F184" i="8"/>
  <c r="F185" i="8"/>
  <c r="F186" i="8"/>
  <c r="F187" i="8"/>
  <c r="F188" i="8"/>
  <c r="F189" i="8"/>
  <c r="F190" i="8"/>
  <c r="F191" i="8"/>
  <c r="F192" i="8"/>
  <c r="F193" i="8"/>
  <c r="F194" i="8"/>
  <c r="F195" i="8"/>
  <c r="F196" i="8"/>
  <c r="F197" i="8"/>
  <c r="F198" i="8"/>
  <c r="F199" i="8"/>
  <c r="F200" i="8"/>
  <c r="F201" i="8"/>
  <c r="F202" i="8"/>
  <c r="F203" i="8"/>
  <c r="F204" i="8"/>
  <c r="F205" i="8"/>
  <c r="F206" i="8"/>
  <c r="F207" i="8"/>
  <c r="F208" i="8"/>
  <c r="F209" i="8"/>
  <c r="F210" i="8"/>
  <c r="F211" i="8"/>
  <c r="F212" i="8"/>
  <c r="F213" i="8"/>
  <c r="F214" i="8"/>
  <c r="F215" i="8"/>
  <c r="F216" i="8"/>
  <c r="F217" i="8"/>
  <c r="F218" i="8"/>
  <c r="F219" i="8"/>
  <c r="F220" i="8"/>
  <c r="F221" i="8"/>
  <c r="F222" i="8"/>
  <c r="F223" i="8"/>
  <c r="F224" i="8"/>
  <c r="F225" i="8"/>
  <c r="F226" i="8"/>
  <c r="F227" i="8"/>
  <c r="F228" i="8"/>
  <c r="F229" i="8"/>
  <c r="F230" i="8"/>
  <c r="F231" i="8"/>
  <c r="F232" i="8"/>
  <c r="F233" i="8"/>
  <c r="F234" i="8"/>
  <c r="F235" i="8"/>
  <c r="F236" i="8"/>
  <c r="F237" i="8"/>
  <c r="F238" i="8"/>
  <c r="F239" i="8"/>
  <c r="F240" i="8"/>
  <c r="F241" i="8"/>
  <c r="F242" i="8"/>
  <c r="F243" i="8"/>
  <c r="F244" i="8"/>
  <c r="F245" i="8"/>
  <c r="F246" i="8"/>
  <c r="F247" i="8"/>
  <c r="F248" i="8"/>
  <c r="F249" i="8"/>
  <c r="F250" i="8"/>
  <c r="F251" i="8"/>
  <c r="F252" i="8"/>
  <c r="F253" i="8"/>
  <c r="F254" i="8"/>
  <c r="F255" i="8"/>
  <c r="F256" i="8"/>
  <c r="F257" i="8"/>
  <c r="F258" i="8"/>
  <c r="F259" i="8"/>
  <c r="F260" i="8"/>
  <c r="F261" i="8"/>
  <c r="F262" i="8"/>
  <c r="F263" i="8"/>
  <c r="F264" i="8"/>
  <c r="F265" i="8"/>
  <c r="F266" i="8"/>
  <c r="F267" i="8"/>
  <c r="F268" i="8"/>
  <c r="F269" i="8"/>
  <c r="F270" i="8"/>
  <c r="F271" i="8"/>
  <c r="F272" i="8"/>
  <c r="F273" i="8"/>
  <c r="F274" i="8"/>
  <c r="F275" i="8"/>
  <c r="F276" i="8"/>
  <c r="F277" i="8"/>
  <c r="F278" i="8"/>
  <c r="F279" i="8"/>
  <c r="F280" i="8"/>
  <c r="F281" i="8"/>
  <c r="F282" i="8"/>
  <c r="F283" i="8"/>
  <c r="F284" i="8"/>
  <c r="F285" i="8"/>
  <c r="F286" i="8"/>
  <c r="F287" i="8"/>
  <c r="F288" i="8"/>
  <c r="F289" i="8"/>
  <c r="F290" i="8"/>
  <c r="F291" i="8"/>
  <c r="F292" i="8"/>
  <c r="F293" i="8"/>
  <c r="F294" i="8"/>
  <c r="F295" i="8"/>
  <c r="F296" i="8"/>
  <c r="F297" i="8"/>
  <c r="F298" i="8"/>
  <c r="F299" i="8"/>
  <c r="F300" i="8"/>
  <c r="F301" i="8"/>
  <c r="F302" i="8"/>
  <c r="F303" i="8"/>
  <c r="F304" i="8"/>
  <c r="F305" i="8"/>
  <c r="F306" i="8"/>
  <c r="F307" i="8"/>
  <c r="F308" i="8"/>
  <c r="F309" i="8"/>
  <c r="F310" i="8"/>
  <c r="F311" i="8"/>
  <c r="F312" i="8"/>
  <c r="F313" i="8"/>
  <c r="F314" i="8"/>
  <c r="F315" i="8"/>
  <c r="F316" i="8"/>
  <c r="F317" i="8"/>
  <c r="F318" i="8"/>
  <c r="F319" i="8"/>
  <c r="F320" i="8"/>
  <c r="F321" i="8"/>
  <c r="F322" i="8"/>
  <c r="F323" i="8"/>
  <c r="F324" i="8"/>
  <c r="F325" i="8"/>
  <c r="F326" i="8"/>
  <c r="F327" i="8"/>
  <c r="F328" i="8"/>
  <c r="F329" i="8"/>
  <c r="F330" i="8"/>
  <c r="F331" i="8"/>
  <c r="F332" i="8"/>
  <c r="F333" i="8"/>
  <c r="F334" i="8"/>
  <c r="F335" i="8"/>
  <c r="F336" i="8"/>
  <c r="F337" i="8"/>
  <c r="F338" i="8"/>
  <c r="F339" i="8"/>
  <c r="F340" i="8"/>
  <c r="F341" i="8"/>
  <c r="F342" i="8"/>
  <c r="F343" i="8"/>
  <c r="F344" i="8"/>
  <c r="F345" i="8"/>
  <c r="F346" i="8"/>
  <c r="F347" i="8"/>
  <c r="F348" i="8"/>
  <c r="F349" i="8"/>
  <c r="F350" i="8"/>
  <c r="F351" i="8"/>
  <c r="F352" i="8"/>
  <c r="F353" i="8"/>
  <c r="F354" i="8"/>
  <c r="F355" i="8"/>
  <c r="F356" i="8"/>
  <c r="F357" i="8"/>
  <c r="F358" i="8"/>
  <c r="F359" i="8"/>
  <c r="F360" i="8"/>
  <c r="F361" i="8"/>
  <c r="F362" i="8"/>
  <c r="F363" i="8"/>
  <c r="F364" i="8"/>
  <c r="F365" i="8"/>
  <c r="F366" i="8"/>
  <c r="F367" i="8"/>
  <c r="F368" i="8"/>
  <c r="F369" i="8"/>
  <c r="F370" i="8"/>
  <c r="F371" i="8"/>
  <c r="F372" i="8"/>
  <c r="F373" i="8"/>
  <c r="F374" i="8"/>
  <c r="F375" i="8"/>
  <c r="F376" i="8"/>
  <c r="F377" i="8"/>
  <c r="F378" i="8"/>
  <c r="F379" i="8"/>
  <c r="F380" i="8"/>
  <c r="F381" i="8"/>
  <c r="F382" i="8"/>
  <c r="F383" i="8"/>
  <c r="F384" i="8"/>
  <c r="F385" i="8"/>
  <c r="F386" i="8"/>
  <c r="F387" i="8"/>
  <c r="F388" i="8"/>
  <c r="F389" i="8"/>
  <c r="F390" i="8"/>
  <c r="F391" i="8"/>
  <c r="F392" i="8"/>
  <c r="F393" i="8"/>
  <c r="F394" i="8"/>
  <c r="F395" i="8"/>
  <c r="F396" i="8"/>
  <c r="F397" i="8"/>
  <c r="F398" i="8"/>
  <c r="F399" i="8"/>
  <c r="F400" i="8"/>
  <c r="F401" i="8"/>
  <c r="F402" i="8"/>
  <c r="F403" i="8"/>
  <c r="F404" i="8"/>
  <c r="F405" i="8"/>
  <c r="F406" i="8"/>
  <c r="F407" i="8"/>
  <c r="F408" i="8"/>
  <c r="F409" i="8"/>
  <c r="F410" i="8"/>
  <c r="F411" i="8"/>
  <c r="F412" i="8"/>
  <c r="F413" i="8"/>
  <c r="F414" i="8"/>
  <c r="F415" i="8"/>
  <c r="F416" i="8"/>
  <c r="F417" i="8"/>
  <c r="F418" i="8"/>
  <c r="F419" i="8"/>
  <c r="F420" i="8"/>
  <c r="F421" i="8"/>
  <c r="F422" i="8"/>
  <c r="F423" i="8"/>
  <c r="F424" i="8"/>
  <c r="F425" i="8"/>
  <c r="F426" i="8"/>
  <c r="F427" i="8"/>
  <c r="F428" i="8"/>
  <c r="F429" i="8"/>
  <c r="F430" i="8"/>
  <c r="F431" i="8"/>
  <c r="F432" i="8"/>
  <c r="F433" i="8"/>
  <c r="F434" i="8"/>
  <c r="F435" i="8"/>
  <c r="F436" i="8"/>
  <c r="F437" i="8"/>
  <c r="F438" i="8"/>
  <c r="F439" i="8"/>
  <c r="F440" i="8"/>
  <c r="F441" i="8"/>
  <c r="F442" i="8"/>
  <c r="F443" i="8"/>
  <c r="F444" i="8"/>
  <c r="F445" i="8"/>
  <c r="F446" i="8"/>
  <c r="F447" i="8"/>
  <c r="F448" i="8"/>
  <c r="F449" i="8"/>
  <c r="F450" i="8"/>
  <c r="F451" i="8"/>
  <c r="F452" i="8"/>
  <c r="F453" i="8"/>
  <c r="F454" i="8"/>
  <c r="F455" i="8"/>
  <c r="F456" i="8"/>
  <c r="F457" i="8"/>
  <c r="F458" i="8"/>
  <c r="F459" i="8"/>
  <c r="F460" i="8"/>
  <c r="F461" i="8"/>
  <c r="F462" i="8"/>
  <c r="F463" i="8"/>
  <c r="F464" i="8"/>
  <c r="F465" i="8"/>
  <c r="F466" i="8"/>
  <c r="F467" i="8"/>
  <c r="F468" i="8"/>
  <c r="F469" i="8"/>
  <c r="F470" i="8"/>
  <c r="F471" i="8"/>
  <c r="F472" i="8"/>
  <c r="F473" i="8"/>
  <c r="F474" i="8"/>
  <c r="F475" i="8"/>
  <c r="F476" i="8"/>
  <c r="F477" i="8"/>
  <c r="F478" i="8"/>
  <c r="F479" i="8"/>
  <c r="F480" i="8"/>
  <c r="F481" i="8"/>
  <c r="F482" i="8"/>
  <c r="F483" i="8"/>
  <c r="F484" i="8"/>
  <c r="F485" i="8"/>
  <c r="F486" i="8"/>
  <c r="F487" i="8"/>
  <c r="F488" i="8"/>
  <c r="F489" i="8"/>
  <c r="F490" i="8"/>
  <c r="F491" i="8"/>
  <c r="F492" i="8"/>
  <c r="F493" i="8"/>
  <c r="F494" i="8"/>
  <c r="F495" i="8"/>
  <c r="F496" i="8"/>
  <c r="F497" i="8"/>
  <c r="F498" i="8"/>
  <c r="F499" i="8"/>
  <c r="F500" i="8"/>
  <c r="F501" i="8"/>
  <c r="F502" i="8"/>
  <c r="F503" i="8"/>
  <c r="F504" i="8"/>
  <c r="F505" i="8"/>
  <c r="F506" i="8"/>
  <c r="F507" i="8"/>
  <c r="F508" i="8"/>
  <c r="F509" i="8"/>
  <c r="F510" i="8"/>
  <c r="F511" i="8"/>
  <c r="F512" i="8"/>
  <c r="F513" i="8"/>
  <c r="F514" i="8"/>
  <c r="F515" i="8"/>
  <c r="F516" i="8"/>
  <c r="F517" i="8"/>
  <c r="F518" i="8"/>
  <c r="F519" i="8"/>
  <c r="F520" i="8"/>
  <c r="F521" i="8"/>
  <c r="F522" i="8"/>
  <c r="F523" i="8"/>
  <c r="F524" i="8"/>
  <c r="F525" i="8"/>
  <c r="F526" i="8"/>
  <c r="F527" i="8"/>
  <c r="F528" i="8"/>
  <c r="F529" i="8"/>
  <c r="F530" i="8"/>
  <c r="F531" i="8"/>
  <c r="F532" i="8"/>
  <c r="F533" i="8"/>
  <c r="F534" i="8"/>
  <c r="F535" i="8"/>
  <c r="F536" i="8"/>
  <c r="F537" i="8"/>
  <c r="F538" i="8"/>
  <c r="F539" i="8"/>
  <c r="F540" i="8"/>
  <c r="F541" i="8"/>
  <c r="F542" i="8"/>
  <c r="F543" i="8"/>
  <c r="F544" i="8"/>
  <c r="F545" i="8"/>
  <c r="F546" i="8"/>
  <c r="F547" i="8"/>
  <c r="F548" i="8"/>
  <c r="F549" i="8"/>
  <c r="F550" i="8"/>
  <c r="F551" i="8"/>
  <c r="F552" i="8"/>
  <c r="F553" i="8"/>
  <c r="F554" i="8"/>
  <c r="F555" i="8"/>
  <c r="F556" i="8"/>
  <c r="F557" i="8"/>
  <c r="F558" i="8"/>
  <c r="F559" i="8"/>
  <c r="F560" i="8"/>
  <c r="F561" i="8"/>
  <c r="F562" i="8"/>
  <c r="F563" i="8"/>
  <c r="F564" i="8"/>
  <c r="F565" i="8"/>
  <c r="F566" i="8"/>
  <c r="F567" i="8"/>
  <c r="F568" i="8"/>
  <c r="F569" i="8"/>
  <c r="F570" i="8"/>
  <c r="F571" i="8"/>
  <c r="F572" i="8"/>
  <c r="F573" i="8"/>
  <c r="F574" i="8"/>
  <c r="F575" i="8"/>
  <c r="F576" i="8"/>
  <c r="F577" i="8"/>
  <c r="F578" i="8"/>
  <c r="F579" i="8"/>
  <c r="F580" i="8"/>
  <c r="F581" i="8"/>
  <c r="F582" i="8"/>
  <c r="F583" i="8"/>
  <c r="F584" i="8"/>
  <c r="F585" i="8"/>
  <c r="F586" i="8"/>
  <c r="F587" i="8"/>
  <c r="F588" i="8"/>
  <c r="F589" i="8"/>
  <c r="F590" i="8"/>
  <c r="F591" i="8"/>
  <c r="F592" i="8"/>
  <c r="F593" i="8"/>
  <c r="F594" i="8"/>
  <c r="F595" i="8"/>
  <c r="F596" i="8"/>
  <c r="F597" i="8"/>
  <c r="F598" i="8"/>
  <c r="F599" i="8"/>
  <c r="F600" i="8"/>
  <c r="F601" i="8"/>
  <c r="F602" i="8"/>
  <c r="F603" i="8"/>
  <c r="F604" i="8"/>
  <c r="F605" i="8"/>
  <c r="F606" i="8"/>
  <c r="F607" i="8"/>
  <c r="F608" i="8"/>
  <c r="F609" i="8"/>
  <c r="F610" i="8"/>
  <c r="F611" i="8"/>
  <c r="F612" i="8"/>
  <c r="F613" i="8"/>
  <c r="F614" i="8"/>
  <c r="F615" i="8"/>
  <c r="F616" i="8"/>
  <c r="F617" i="8"/>
  <c r="F618" i="8"/>
  <c r="F619" i="8"/>
  <c r="F620" i="8"/>
  <c r="F621" i="8"/>
  <c r="F622" i="8"/>
  <c r="F623" i="8"/>
  <c r="F624" i="8"/>
  <c r="F625" i="8"/>
  <c r="F626" i="8"/>
  <c r="F627" i="8"/>
  <c r="F628" i="8"/>
  <c r="F629" i="8"/>
  <c r="F630" i="8"/>
  <c r="F631" i="8"/>
  <c r="F632" i="8"/>
  <c r="F633" i="8"/>
  <c r="F634" i="8"/>
  <c r="F635" i="8"/>
  <c r="F636" i="8"/>
  <c r="F637" i="8"/>
  <c r="F638" i="8"/>
  <c r="F639" i="8"/>
  <c r="F640" i="8"/>
  <c r="F641" i="8"/>
  <c r="F642" i="8"/>
  <c r="F643" i="8"/>
  <c r="F644" i="8"/>
  <c r="F645" i="8"/>
  <c r="F646" i="8"/>
  <c r="F647" i="8"/>
  <c r="F648" i="8"/>
  <c r="F649" i="8"/>
  <c r="F650" i="8"/>
  <c r="F651" i="8"/>
  <c r="F652" i="8"/>
  <c r="F653" i="8"/>
  <c r="F654" i="8"/>
  <c r="F655" i="8"/>
  <c r="F656" i="8"/>
  <c r="F657" i="8"/>
  <c r="F658" i="8"/>
  <c r="F659" i="8"/>
  <c r="F660" i="8"/>
  <c r="F661" i="8"/>
  <c r="F662" i="8"/>
  <c r="F663" i="8"/>
  <c r="F664" i="8"/>
  <c r="F665" i="8"/>
  <c r="F666" i="8"/>
  <c r="F667" i="8"/>
  <c r="F668" i="8"/>
  <c r="F669" i="8"/>
  <c r="F670" i="8"/>
  <c r="F671" i="8"/>
  <c r="F672" i="8"/>
  <c r="F673" i="8"/>
  <c r="F674" i="8"/>
  <c r="F675" i="8"/>
  <c r="F676" i="8"/>
  <c r="F677" i="8"/>
  <c r="F678" i="8"/>
  <c r="F679" i="8"/>
  <c r="F680" i="8"/>
  <c r="F681" i="8"/>
  <c r="F682" i="8"/>
  <c r="F683" i="8"/>
  <c r="F684" i="8"/>
  <c r="F685" i="8"/>
  <c r="F686" i="8"/>
  <c r="F687" i="8"/>
  <c r="F688" i="8"/>
  <c r="F689" i="8"/>
  <c r="F690" i="8"/>
  <c r="F691" i="8"/>
  <c r="F692" i="8"/>
  <c r="F693" i="8"/>
  <c r="F694" i="8"/>
  <c r="F695" i="8"/>
  <c r="F696" i="8"/>
  <c r="F697" i="8"/>
  <c r="F698" i="8"/>
  <c r="F699" i="8"/>
  <c r="F700" i="8"/>
  <c r="F701" i="8"/>
  <c r="F702" i="8"/>
  <c r="F703" i="8"/>
  <c r="F704" i="8"/>
  <c r="F705" i="8"/>
  <c r="F706" i="8"/>
  <c r="F707" i="8"/>
  <c r="F708" i="8"/>
  <c r="F709" i="8"/>
  <c r="F710" i="8"/>
  <c r="F711" i="8"/>
  <c r="F712" i="8"/>
  <c r="F713" i="8"/>
  <c r="F714" i="8"/>
  <c r="F715" i="8"/>
  <c r="F716" i="8"/>
  <c r="F717" i="8"/>
  <c r="F718" i="8"/>
  <c r="F719" i="8"/>
  <c r="F720" i="8"/>
  <c r="F721" i="8"/>
  <c r="F722" i="8"/>
  <c r="F723" i="8"/>
  <c r="F724" i="8"/>
  <c r="F725" i="8"/>
  <c r="F726" i="8"/>
  <c r="F727" i="8"/>
  <c r="F728" i="8"/>
  <c r="F729" i="8"/>
  <c r="F730" i="8"/>
  <c r="F731" i="8"/>
  <c r="F732" i="8"/>
  <c r="F733" i="8"/>
  <c r="F734" i="8"/>
  <c r="F735" i="8"/>
  <c r="F736" i="8"/>
  <c r="F737" i="8"/>
  <c r="F738" i="8"/>
  <c r="F739" i="8"/>
  <c r="F740" i="8"/>
  <c r="F741" i="8"/>
  <c r="F742" i="8"/>
  <c r="F743" i="8"/>
  <c r="F744" i="8"/>
  <c r="F745" i="8"/>
  <c r="F746" i="8"/>
  <c r="F747" i="8"/>
  <c r="F748" i="8"/>
  <c r="F749" i="8"/>
  <c r="F750" i="8"/>
  <c r="F751" i="8"/>
  <c r="F752" i="8"/>
  <c r="F753" i="8"/>
  <c r="F754" i="8"/>
  <c r="F755" i="8"/>
  <c r="F756" i="8"/>
  <c r="F757" i="8"/>
  <c r="F758" i="8"/>
  <c r="F759" i="8"/>
  <c r="F760" i="8"/>
  <c r="F761" i="8"/>
  <c r="F762" i="8"/>
  <c r="F763" i="8"/>
  <c r="F764" i="8"/>
  <c r="F765" i="8"/>
  <c r="F766" i="8"/>
  <c r="F767" i="8"/>
  <c r="F768" i="8"/>
  <c r="F769" i="8"/>
  <c r="F770" i="8"/>
  <c r="F771" i="8"/>
  <c r="F772" i="8"/>
  <c r="F773" i="8"/>
  <c r="F774" i="8"/>
  <c r="F775" i="8"/>
  <c r="F776" i="8"/>
  <c r="F777" i="8"/>
  <c r="F778" i="8"/>
  <c r="F779" i="8"/>
  <c r="F780" i="8"/>
  <c r="F781" i="8"/>
  <c r="F782" i="8"/>
  <c r="F783" i="8"/>
  <c r="F784" i="8"/>
  <c r="F785" i="8"/>
  <c r="F786" i="8"/>
  <c r="F787" i="8"/>
  <c r="F788" i="8"/>
  <c r="F789" i="8"/>
  <c r="F790" i="8"/>
  <c r="F791" i="8"/>
  <c r="F792" i="8"/>
  <c r="F793" i="8"/>
  <c r="F794" i="8"/>
  <c r="F795" i="8"/>
  <c r="F796" i="8"/>
  <c r="F797" i="8"/>
  <c r="F798" i="8"/>
  <c r="F799" i="8"/>
  <c r="F800" i="8"/>
  <c r="F801" i="8"/>
  <c r="F802" i="8"/>
  <c r="F803" i="8"/>
  <c r="F804" i="8"/>
  <c r="F805" i="8"/>
  <c r="F806" i="8"/>
  <c r="F807" i="8"/>
  <c r="F808" i="8"/>
  <c r="F809" i="8"/>
  <c r="F810" i="8"/>
  <c r="F811" i="8"/>
  <c r="F812" i="8"/>
  <c r="F813" i="8"/>
  <c r="F814" i="8"/>
  <c r="F815" i="8"/>
  <c r="F816" i="8"/>
  <c r="F817" i="8"/>
  <c r="F818" i="8"/>
  <c r="F819" i="8"/>
  <c r="F820" i="8"/>
  <c r="F821" i="8"/>
  <c r="F822" i="8"/>
  <c r="F823" i="8"/>
  <c r="F824" i="8"/>
  <c r="F825" i="8"/>
  <c r="F826" i="8"/>
  <c r="F827" i="8"/>
  <c r="F828" i="8"/>
  <c r="F829" i="8"/>
  <c r="F830" i="8"/>
  <c r="F831" i="8"/>
  <c r="F832" i="8"/>
  <c r="F833" i="8"/>
  <c r="F834" i="8"/>
  <c r="F835" i="8"/>
  <c r="F836" i="8"/>
  <c r="F837" i="8"/>
  <c r="F838" i="8"/>
  <c r="F839" i="8"/>
  <c r="F840" i="8"/>
  <c r="F841" i="8"/>
  <c r="F842" i="8"/>
  <c r="F843" i="8"/>
  <c r="F844" i="8"/>
  <c r="F845" i="8"/>
  <c r="F846" i="8"/>
  <c r="F847" i="8"/>
  <c r="F848" i="8"/>
  <c r="F849" i="8"/>
  <c r="F850" i="8"/>
  <c r="F851" i="8"/>
  <c r="F852" i="8"/>
  <c r="F853" i="8"/>
  <c r="F854" i="8"/>
  <c r="F855" i="8"/>
  <c r="F856" i="8"/>
  <c r="F857" i="8"/>
  <c r="F858" i="8"/>
  <c r="F859" i="8"/>
  <c r="F860" i="8"/>
  <c r="F861" i="8"/>
  <c r="F862" i="8"/>
  <c r="F863" i="8"/>
  <c r="F864" i="8"/>
  <c r="F865" i="8"/>
  <c r="F866" i="8"/>
  <c r="F867" i="8"/>
  <c r="F868" i="8"/>
  <c r="F869" i="8"/>
  <c r="F870" i="8"/>
  <c r="F871" i="8"/>
  <c r="F872" i="8"/>
  <c r="F873" i="8"/>
  <c r="F874" i="8"/>
  <c r="F875" i="8"/>
  <c r="F876" i="8"/>
  <c r="F877" i="8"/>
  <c r="F878" i="8"/>
  <c r="F879" i="8"/>
  <c r="F880" i="8"/>
  <c r="F881" i="8"/>
  <c r="F882" i="8"/>
  <c r="F883" i="8"/>
  <c r="F884" i="8"/>
  <c r="F885" i="8"/>
  <c r="F886" i="8"/>
  <c r="F887" i="8"/>
  <c r="F888" i="8"/>
  <c r="F889" i="8"/>
  <c r="F890" i="8"/>
  <c r="F891" i="8"/>
  <c r="F892" i="8"/>
  <c r="F893" i="8"/>
  <c r="F894" i="8"/>
  <c r="F895" i="8"/>
  <c r="F896" i="8"/>
  <c r="F897" i="8"/>
  <c r="F898" i="8"/>
  <c r="F899" i="8"/>
  <c r="F900" i="8"/>
  <c r="F901" i="8"/>
  <c r="F902" i="8"/>
  <c r="F903" i="8"/>
  <c r="F904" i="8"/>
  <c r="F905" i="8"/>
  <c r="F906" i="8"/>
  <c r="F907" i="8"/>
  <c r="F908" i="8"/>
  <c r="F909" i="8"/>
  <c r="F910" i="8"/>
  <c r="F911" i="8"/>
  <c r="F912" i="8"/>
  <c r="F913" i="8"/>
  <c r="F914" i="8"/>
  <c r="F915" i="8"/>
  <c r="F916" i="8"/>
  <c r="F917" i="8"/>
  <c r="F918" i="8"/>
  <c r="F919" i="8"/>
  <c r="F920" i="8"/>
  <c r="F921" i="8"/>
  <c r="F922" i="8"/>
  <c r="F923" i="8"/>
  <c r="F924" i="8"/>
  <c r="F925" i="8"/>
  <c r="F926" i="8"/>
  <c r="F927" i="8"/>
  <c r="F928" i="8"/>
  <c r="F929" i="8"/>
  <c r="F930" i="8"/>
  <c r="F931" i="8"/>
  <c r="F932" i="8"/>
  <c r="F933" i="8"/>
  <c r="F934" i="8"/>
  <c r="F935" i="8"/>
  <c r="F936" i="8"/>
  <c r="F937" i="8"/>
  <c r="F938" i="8"/>
  <c r="F939" i="8"/>
  <c r="F940" i="8"/>
  <c r="F941" i="8"/>
  <c r="F942" i="8"/>
  <c r="F943" i="8"/>
  <c r="F944" i="8"/>
  <c r="F945" i="8"/>
  <c r="F946" i="8"/>
  <c r="F947" i="8"/>
  <c r="F948" i="8"/>
  <c r="F949" i="8"/>
  <c r="F950" i="8"/>
  <c r="F951" i="8"/>
  <c r="F952" i="8"/>
  <c r="F953" i="8"/>
  <c r="F954" i="8"/>
  <c r="F955" i="8"/>
  <c r="F956" i="8"/>
  <c r="F957" i="8"/>
  <c r="F958" i="8"/>
  <c r="F959" i="8"/>
  <c r="F960" i="8"/>
  <c r="F961" i="8"/>
  <c r="F962" i="8"/>
  <c r="F963" i="8"/>
  <c r="F964" i="8"/>
  <c r="F965" i="8"/>
  <c r="F966" i="8"/>
  <c r="F967" i="8"/>
  <c r="F968" i="8"/>
  <c r="F969" i="8"/>
  <c r="F970" i="8"/>
  <c r="F971" i="8"/>
  <c r="F972" i="8"/>
  <c r="F973" i="8"/>
  <c r="F974" i="8"/>
  <c r="F975" i="8"/>
  <c r="F976" i="8"/>
  <c r="F977" i="8"/>
  <c r="F978" i="8"/>
  <c r="F979" i="8"/>
  <c r="F980" i="8"/>
  <c r="F981" i="8"/>
  <c r="F982" i="8"/>
  <c r="F983" i="8"/>
  <c r="F984" i="8"/>
  <c r="F985" i="8"/>
  <c r="F986" i="8"/>
  <c r="F987" i="8"/>
  <c r="F988" i="8"/>
  <c r="F989" i="8"/>
  <c r="F990" i="8"/>
  <c r="F991" i="8"/>
  <c r="F992" i="8"/>
  <c r="F993" i="8"/>
  <c r="F994" i="8"/>
  <c r="F995" i="8"/>
  <c r="F996" i="8"/>
  <c r="F997" i="8"/>
  <c r="F998" i="8"/>
  <c r="F999" i="8"/>
  <c r="F1000" i="8"/>
  <c r="F1001" i="8"/>
  <c r="F1002" i="8"/>
  <c r="F1003" i="8"/>
  <c r="F1004" i="8"/>
  <c r="F1005" i="8"/>
  <c r="F1006" i="8"/>
  <c r="F1007" i="8"/>
  <c r="F1008" i="8"/>
  <c r="F1009" i="8"/>
  <c r="F1010" i="8"/>
  <c r="F1011" i="8"/>
  <c r="F1012" i="8"/>
  <c r="C69" i="14" l="1"/>
  <c r="F47" i="14"/>
  <c r="C70" i="14"/>
  <c r="Z25" i="8" a="1"/>
  <c r="Z25" i="8" s="1"/>
  <c r="AA25" i="8" a="1"/>
  <c r="AA25" i="8" s="1"/>
  <c r="X25" i="8" a="1"/>
  <c r="X25" i="8" s="1"/>
  <c r="C29" i="13"/>
  <c r="D29" i="13"/>
  <c r="C70" i="13" s="1"/>
  <c r="C30" i="13"/>
  <c r="D30" i="13"/>
  <c r="C69" i="13" s="1"/>
  <c r="Y28" i="8" a="1"/>
  <c r="Y28" i="8" s="1"/>
  <c r="X28" i="8" a="1"/>
  <c r="X28" i="8" s="1"/>
  <c r="AB28" i="8" a="1"/>
  <c r="AB28" i="8" s="1"/>
  <c r="Y27" i="8" a="1"/>
  <c r="Y27" i="8" s="1"/>
  <c r="AB27" i="8" a="1"/>
  <c r="AB27" i="8" s="1"/>
  <c r="AA27" i="8" a="1"/>
  <c r="AA27" i="8" s="1"/>
  <c r="D25" i="14" s="1"/>
  <c r="X27" i="8" a="1"/>
  <c r="X27" i="8" s="1"/>
  <c r="Z27" i="8" a="1"/>
  <c r="Z27" i="8" s="1"/>
  <c r="Z26" i="8" a="1"/>
  <c r="Z26" i="8" s="1"/>
  <c r="AA26" i="8" a="1"/>
  <c r="AA26" i="8" s="1"/>
  <c r="D24" i="14" s="1"/>
  <c r="Y26" i="8" a="1"/>
  <c r="Y26" i="8" s="1"/>
  <c r="AB26" i="8" a="1"/>
  <c r="AB26" i="8" s="1"/>
  <c r="X26" i="8" a="1"/>
  <c r="X26" i="8" s="1"/>
  <c r="X20" i="8" a="1"/>
  <c r="X20" i="8" s="1"/>
  <c r="X18" i="8" a="1"/>
  <c r="X18" i="8" s="1"/>
  <c r="Y21" i="8" a="1"/>
  <c r="Y21" i="8" s="1"/>
  <c r="X21" i="8" a="1"/>
  <c r="X21" i="8" s="1"/>
  <c r="AB21" i="8" a="1"/>
  <c r="AB21" i="8" s="1"/>
  <c r="Z20" i="8" a="1"/>
  <c r="Z20" i="8" s="1"/>
  <c r="Y20" i="8" a="1"/>
  <c r="Y20" i="8" s="1"/>
  <c r="AB20" i="8" a="1"/>
  <c r="AB20" i="8" s="1"/>
  <c r="AA20" i="8" a="1"/>
  <c r="AA20" i="8" s="1"/>
  <c r="AB19" i="8" a="1"/>
  <c r="AB19" i="8" s="1"/>
  <c r="Y19" i="8" a="1"/>
  <c r="Y19" i="8" s="1"/>
  <c r="AA19" i="8" a="1"/>
  <c r="AA19" i="8" s="1"/>
  <c r="Z19" i="8" a="1"/>
  <c r="Z19" i="8" s="1"/>
  <c r="X19" i="8" a="1"/>
  <c r="X19" i="8" s="1"/>
  <c r="AA18" i="8" a="1"/>
  <c r="AA18" i="8" s="1"/>
  <c r="Z18" i="8" a="1"/>
  <c r="Z18" i="8" s="1"/>
  <c r="C45" i="13"/>
  <c r="C75" i="14" l="1"/>
  <c r="C74" i="14"/>
  <c r="C24" i="13"/>
  <c r="D24" i="13"/>
  <c r="C75" i="13" s="1"/>
  <c r="C25" i="13"/>
  <c r="C31" i="13" s="1"/>
  <c r="D25" i="13"/>
  <c r="D26" i="13" s="1"/>
  <c r="C76" i="13" s="1"/>
  <c r="D26" i="14"/>
  <c r="C76" i="14" s="1"/>
  <c r="D31" i="14"/>
  <c r="C71" i="14" s="1"/>
  <c r="E46" i="15"/>
  <c r="V46" i="15" s="1"/>
  <c r="U54" i="15"/>
  <c r="W54" i="15" s="1"/>
  <c r="T54" i="15"/>
  <c r="V54" i="15" s="1"/>
  <c r="E46" i="13"/>
  <c r="C74" i="13" l="1"/>
  <c r="D31" i="13"/>
  <c r="C71" i="13" s="1"/>
  <c r="C26" i="13"/>
  <c r="U46" i="15"/>
  <c r="U28" i="6"/>
  <c r="X27" i="6"/>
  <c r="V27" i="6"/>
  <c r="U27" i="6"/>
  <c r="T27" i="6"/>
  <c r="X26" i="6"/>
  <c r="V26" i="6"/>
  <c r="U26" i="6"/>
  <c r="T26" i="6"/>
  <c r="C30" i="15" l="1"/>
  <c r="B69" i="15" s="1"/>
  <c r="D30" i="15"/>
  <c r="C29" i="15"/>
  <c r="B70" i="15" s="1"/>
  <c r="D29" i="15"/>
  <c r="C70" i="15" s="1"/>
  <c r="V46" i="13"/>
  <c r="D46" i="13"/>
  <c r="F46" i="13" s="1"/>
  <c r="U54" i="13"/>
  <c r="W54" i="13" s="1"/>
  <c r="T54" i="13"/>
  <c r="V54" i="13" s="1"/>
  <c r="AA33" i="8"/>
  <c r="AA34" i="8"/>
  <c r="C69" i="15" l="1"/>
  <c r="G46" i="14"/>
  <c r="I46" i="14"/>
  <c r="K46" i="14"/>
  <c r="J46" i="14"/>
  <c r="C30" i="14"/>
  <c r="B69" i="14" s="1"/>
  <c r="I27" i="15"/>
  <c r="I28" i="15" s="1"/>
  <c r="C29" i="14"/>
  <c r="B70" i="14" s="1"/>
  <c r="K27" i="14"/>
  <c r="C52" i="14"/>
  <c r="C25" i="15"/>
  <c r="B74" i="15" s="1"/>
  <c r="D25" i="15"/>
  <c r="D24" i="15"/>
  <c r="C75" i="15" s="1"/>
  <c r="C24" i="15"/>
  <c r="B75" i="15" s="1"/>
  <c r="L46" i="13"/>
  <c r="U46" i="13"/>
  <c r="I46" i="13" s="1"/>
  <c r="C74" i="15" l="1"/>
  <c r="D31" i="15"/>
  <c r="C71" i="15" s="1"/>
  <c r="I27" i="14"/>
  <c r="I28" i="14" s="1"/>
  <c r="I32" i="15"/>
  <c r="I35" i="15" s="1"/>
  <c r="K32" i="15"/>
  <c r="K35" i="15" s="1"/>
  <c r="K46" i="13"/>
  <c r="J46" i="13"/>
  <c r="C52" i="13"/>
  <c r="C31" i="15"/>
  <c r="B71" i="15" s="1"/>
  <c r="I22" i="15"/>
  <c r="I23" i="15" s="1"/>
  <c r="J22" i="15"/>
  <c r="J23" i="15" s="1"/>
  <c r="K22" i="15"/>
  <c r="K23" i="15" s="1"/>
  <c r="K28" i="14"/>
  <c r="K29" i="14" s="1"/>
  <c r="J27" i="14"/>
  <c r="J28" i="14" s="1"/>
  <c r="J29" i="14" s="1"/>
  <c r="K27" i="15"/>
  <c r="K28" i="15" s="1"/>
  <c r="J27" i="15"/>
  <c r="J28" i="15" s="1"/>
  <c r="J29" i="15" l="1"/>
  <c r="K29" i="15"/>
  <c r="I29" i="15"/>
  <c r="J35" i="15"/>
  <c r="AB35" i="8" l="1"/>
  <c r="AB34" i="8"/>
  <c r="AB33" i="8"/>
  <c r="Z34" i="8"/>
  <c r="Z33" i="8"/>
  <c r="Y35" i="8"/>
  <c r="Y34" i="8"/>
  <c r="Y33" i="8"/>
  <c r="X35" i="8"/>
  <c r="X34" i="8"/>
  <c r="X33" i="8"/>
  <c r="C26" i="15" l="1"/>
  <c r="B76" i="15" s="1"/>
  <c r="D26" i="15"/>
  <c r="C76" i="15" s="1"/>
  <c r="H47" i="15"/>
  <c r="H45" i="15"/>
  <c r="B73" i="15" s="1"/>
  <c r="H46" i="15"/>
  <c r="I24" i="15" l="1"/>
  <c r="I34" i="15" s="1"/>
  <c r="I33" i="15"/>
  <c r="I36" i="15" s="1"/>
  <c r="I46" i="15"/>
  <c r="K46" i="15"/>
  <c r="J46" i="15"/>
  <c r="K33" i="15"/>
  <c r="K24" i="15"/>
  <c r="K34" i="15" s="1"/>
  <c r="J24" i="15"/>
  <c r="K36" i="15" l="1"/>
  <c r="J36" i="15"/>
  <c r="Y54" i="15" s="1"/>
  <c r="AC54" i="15" s="1"/>
  <c r="B74" i="13"/>
  <c r="C25" i="14"/>
  <c r="B74" i="14" s="1"/>
  <c r="K22" i="13"/>
  <c r="C24" i="14"/>
  <c r="B75" i="14" s="1"/>
  <c r="K32" i="14"/>
  <c r="K35" i="14" s="1"/>
  <c r="X54" i="15"/>
  <c r="AB54" i="15" s="1"/>
  <c r="L46" i="15"/>
  <c r="C52" i="15" s="1"/>
  <c r="K33" i="14"/>
  <c r="I22" i="14" l="1"/>
  <c r="I23" i="14" s="1"/>
  <c r="I22" i="13"/>
  <c r="I23" i="13" s="1"/>
  <c r="B75" i="13"/>
  <c r="C26" i="14"/>
  <c r="B76" i="14" s="1"/>
  <c r="C31" i="14"/>
  <c r="B71" i="14" s="1"/>
  <c r="K23" i="13"/>
  <c r="O46" i="15"/>
  <c r="M46" i="15" s="1"/>
  <c r="D52" i="15" s="1"/>
  <c r="I32" i="14"/>
  <c r="J22" i="13"/>
  <c r="J23" i="13" s="1"/>
  <c r="K22" i="14"/>
  <c r="K23" i="14" s="1"/>
  <c r="K24" i="14" s="1"/>
  <c r="K34" i="14" s="1"/>
  <c r="K36" i="14" s="1"/>
  <c r="J22" i="14"/>
  <c r="J23" i="14" s="1"/>
  <c r="J24" i="14" s="1"/>
  <c r="I29" i="14" l="1"/>
  <c r="F52" i="15"/>
  <c r="I35" i="14"/>
  <c r="J35" i="14"/>
  <c r="J36" i="14" s="1"/>
  <c r="Y54" i="14" s="1"/>
  <c r="AC54" i="14" s="1"/>
  <c r="N47" i="14" s="1"/>
  <c r="G46" i="15"/>
  <c r="I24" i="14"/>
  <c r="J24" i="13"/>
  <c r="H45" i="13"/>
  <c r="F52" i="14"/>
  <c r="I33" i="14"/>
  <c r="E59" i="15"/>
  <c r="I59" i="15" s="1"/>
  <c r="D59" i="15"/>
  <c r="H59" i="15" s="1"/>
  <c r="K24" i="13"/>
  <c r="B69" i="13"/>
  <c r="B70" i="13"/>
  <c r="C73" i="14" l="1"/>
  <c r="B73" i="14"/>
  <c r="C73" i="13"/>
  <c r="B73" i="13"/>
  <c r="I34" i="14"/>
  <c r="G59" i="15"/>
  <c r="K59" i="15" s="1"/>
  <c r="C59" i="15"/>
  <c r="B71" i="13"/>
  <c r="B76" i="13"/>
  <c r="I36" i="14"/>
  <c r="X54" i="14" s="1"/>
  <c r="AB54" i="14" s="1"/>
  <c r="L47" i="14" s="1"/>
  <c r="D52" i="14"/>
  <c r="L59" i="15"/>
  <c r="N59" i="15" s="1"/>
  <c r="K33" i="13"/>
  <c r="I27" i="13"/>
  <c r="I28" i="13" s="1"/>
  <c r="I32" i="13"/>
  <c r="K27" i="13"/>
  <c r="K28" i="13" s="1"/>
  <c r="K29" i="13" s="1"/>
  <c r="K34" i="13" s="1"/>
  <c r="J27" i="13"/>
  <c r="J28" i="13" s="1"/>
  <c r="J29" i="13" s="1"/>
  <c r="K32" i="13"/>
  <c r="K35" i="13" s="1"/>
  <c r="D59" i="14" l="1"/>
  <c r="H59" i="14" s="1"/>
  <c r="C59" i="14"/>
  <c r="G59" i="14"/>
  <c r="K59" i="14" s="1"/>
  <c r="E59" i="14"/>
  <c r="I59" i="14" s="1"/>
  <c r="O59" i="15"/>
  <c r="K36" i="13"/>
  <c r="I29" i="13"/>
  <c r="I35" i="13"/>
  <c r="J35" i="13"/>
  <c r="J36" i="13" s="1"/>
  <c r="Y54" i="13" s="1"/>
  <c r="AC54" i="13" s="1"/>
  <c r="I24" i="13"/>
  <c r="I33" i="13"/>
  <c r="L59" i="14" l="1"/>
  <c r="N59" i="14" s="1"/>
  <c r="O46" i="13"/>
  <c r="M46" i="13" s="1"/>
  <c r="I34" i="13"/>
  <c r="I36" i="13" s="1"/>
  <c r="O59" i="14" l="1"/>
  <c r="D52" i="13"/>
  <c r="F52" i="13"/>
  <c r="G59" i="13" s="1"/>
  <c r="K59" i="13" s="1"/>
  <c r="G46" i="13"/>
  <c r="X54" i="13"/>
  <c r="AB54" i="13" s="1"/>
  <c r="C59" i="13" l="1"/>
  <c r="D59" i="13"/>
  <c r="H59" i="13" s="1"/>
  <c r="L59" i="13" s="1"/>
  <c r="O59" i="13" s="1"/>
  <c r="E59" i="13"/>
  <c r="I59" i="13" s="1"/>
  <c r="D45" i="15"/>
  <c r="D45" i="14"/>
  <c r="B68" i="14" l="1"/>
  <c r="C68" i="14"/>
  <c r="C45" i="14"/>
  <c r="O45" i="14" s="1"/>
  <c r="D66" i="14" s="1"/>
  <c r="N59" i="13"/>
  <c r="D47" i="13"/>
  <c r="D45" i="13"/>
  <c r="C47" i="13"/>
  <c r="N47" i="13" s="1"/>
  <c r="C47" i="15"/>
  <c r="C45" i="15"/>
  <c r="F45" i="15" s="1"/>
  <c r="C2" i="9"/>
  <c r="D2" i="9" s="1"/>
  <c r="E2" i="9" s="1"/>
  <c r="C3" i="9"/>
  <c r="D3" i="9" s="1"/>
  <c r="E3" i="9" s="1"/>
  <c r="C4" i="9"/>
  <c r="D4" i="9" s="1"/>
  <c r="E4" i="9" s="1"/>
  <c r="C5" i="9"/>
  <c r="D5" i="9" s="1"/>
  <c r="E5" i="9" s="1"/>
  <c r="C6" i="9"/>
  <c r="D6" i="9" s="1"/>
  <c r="E6" i="9" s="1"/>
  <c r="C7" i="9"/>
  <c r="D7" i="9" s="1"/>
  <c r="E7" i="9" s="1"/>
  <c r="C8" i="9"/>
  <c r="D8" i="9"/>
  <c r="E8" i="9" s="1"/>
  <c r="C9" i="9"/>
  <c r="D9" i="9"/>
  <c r="E9" i="9"/>
  <c r="C10" i="9"/>
  <c r="D10" i="9" s="1"/>
  <c r="E10" i="9" s="1"/>
  <c r="C11" i="9"/>
  <c r="D11" i="9" s="1"/>
  <c r="E11" i="9" s="1"/>
  <c r="C12" i="9"/>
  <c r="D12" i="9" s="1"/>
  <c r="E12" i="9" s="1"/>
  <c r="C13" i="9"/>
  <c r="D13" i="9"/>
  <c r="E13" i="9" s="1"/>
  <c r="C14" i="9"/>
  <c r="D14" i="9" s="1"/>
  <c r="E14" i="9" s="1"/>
  <c r="C15" i="9"/>
  <c r="D15" i="9" s="1"/>
  <c r="E15" i="9" s="1"/>
  <c r="C16" i="9"/>
  <c r="D16" i="9"/>
  <c r="E16" i="9" s="1"/>
  <c r="C17" i="9"/>
  <c r="D17" i="9" s="1"/>
  <c r="E17" i="9" s="1"/>
  <c r="C18" i="9"/>
  <c r="D18" i="9" s="1"/>
  <c r="E18" i="9" s="1"/>
  <c r="C19" i="9"/>
  <c r="D19" i="9"/>
  <c r="E19" i="9" s="1"/>
  <c r="C20" i="9"/>
  <c r="D20" i="9" s="1"/>
  <c r="E20" i="9" s="1"/>
  <c r="C21" i="9"/>
  <c r="D21" i="9"/>
  <c r="E21" i="9"/>
  <c r="C22" i="9"/>
  <c r="D22" i="9" s="1"/>
  <c r="E22" i="9" s="1"/>
  <c r="C23" i="9"/>
  <c r="D23" i="9"/>
  <c r="E23" i="9" s="1"/>
  <c r="C24" i="9"/>
  <c r="D24" i="9" s="1"/>
  <c r="E24" i="9" s="1"/>
  <c r="C25" i="9"/>
  <c r="D25" i="9"/>
  <c r="E25" i="9" s="1"/>
  <c r="C26" i="9"/>
  <c r="D26" i="9" s="1"/>
  <c r="E26" i="9" s="1"/>
  <c r="C27" i="9"/>
  <c r="D27" i="9" s="1"/>
  <c r="E27" i="9" s="1"/>
  <c r="C28" i="9"/>
  <c r="D28" i="9" s="1"/>
  <c r="E28" i="9" s="1"/>
  <c r="C29" i="9"/>
  <c r="D29" i="9" s="1"/>
  <c r="E29" i="9" s="1"/>
  <c r="C30" i="9"/>
  <c r="D30" i="9" s="1"/>
  <c r="E30" i="9" s="1"/>
  <c r="C31" i="9"/>
  <c r="D31" i="9" s="1"/>
  <c r="E31" i="9" s="1"/>
  <c r="C32" i="9"/>
  <c r="D32" i="9"/>
  <c r="E32" i="9"/>
  <c r="C33" i="9"/>
  <c r="D33" i="9"/>
  <c r="E33" i="9"/>
  <c r="C34" i="9"/>
  <c r="D34" i="9" s="1"/>
  <c r="E34" i="9" s="1"/>
  <c r="C35" i="9"/>
  <c r="D35" i="9" s="1"/>
  <c r="E35" i="9" s="1"/>
  <c r="C36" i="9"/>
  <c r="D36" i="9"/>
  <c r="E36" i="9" s="1"/>
  <c r="C37" i="9"/>
  <c r="D37" i="9"/>
  <c r="E37" i="9" s="1"/>
  <c r="C38" i="9"/>
  <c r="D38" i="9" s="1"/>
  <c r="E38" i="9" s="1"/>
  <c r="C39" i="9"/>
  <c r="D39" i="9"/>
  <c r="E39" i="9" s="1"/>
  <c r="C40" i="9"/>
  <c r="D40" i="9" s="1"/>
  <c r="E40" i="9" s="1"/>
  <c r="C41" i="9"/>
  <c r="D41" i="9" s="1"/>
  <c r="E41" i="9" s="1"/>
  <c r="C42" i="9"/>
  <c r="D42" i="9" s="1"/>
  <c r="E42" i="9" s="1"/>
  <c r="C43" i="9"/>
  <c r="D43" i="9"/>
  <c r="E43" i="9" s="1"/>
  <c r="C44" i="9"/>
  <c r="D44" i="9"/>
  <c r="E44" i="9"/>
  <c r="C45" i="9"/>
  <c r="D45" i="9" s="1"/>
  <c r="E45" i="9" s="1"/>
  <c r="C46" i="9"/>
  <c r="D46" i="9" s="1"/>
  <c r="E46" i="9" s="1"/>
  <c r="C47" i="9"/>
  <c r="D47" i="9" s="1"/>
  <c r="E47" i="9" s="1"/>
  <c r="C48" i="9"/>
  <c r="D48" i="9"/>
  <c r="E48" i="9" s="1"/>
  <c r="C49" i="9"/>
  <c r="D49" i="9" s="1"/>
  <c r="E49" i="9" s="1"/>
  <c r="C50" i="9"/>
  <c r="D50" i="9" s="1"/>
  <c r="E50" i="9" s="1"/>
  <c r="C51" i="9"/>
  <c r="D51" i="9"/>
  <c r="E51" i="9" s="1"/>
  <c r="C52" i="9"/>
  <c r="D52" i="9" s="1"/>
  <c r="E52" i="9" s="1"/>
  <c r="C53" i="9"/>
  <c r="D53" i="9"/>
  <c r="E53" i="9"/>
  <c r="C54" i="9"/>
  <c r="D54" i="9" s="1"/>
  <c r="E54" i="9" s="1"/>
  <c r="C55" i="9"/>
  <c r="D55" i="9"/>
  <c r="E55" i="9" s="1"/>
  <c r="C56" i="9"/>
  <c r="D56" i="9" s="1"/>
  <c r="E56" i="9" s="1"/>
  <c r="C57" i="9"/>
  <c r="D57" i="9"/>
  <c r="E57" i="9" s="1"/>
  <c r="C58" i="9"/>
  <c r="D58" i="9" s="1"/>
  <c r="E58" i="9" s="1"/>
  <c r="C59" i="9"/>
  <c r="D59" i="9" s="1"/>
  <c r="E59" i="9" s="1"/>
  <c r="C60" i="9"/>
  <c r="D60" i="9" s="1"/>
  <c r="E60" i="9" s="1"/>
  <c r="C61" i="9"/>
  <c r="D61" i="9" s="1"/>
  <c r="E61" i="9" s="1"/>
  <c r="C62" i="9"/>
  <c r="D62" i="9" s="1"/>
  <c r="E62" i="9" s="1"/>
  <c r="C63" i="9"/>
  <c r="D63" i="9" s="1"/>
  <c r="E63" i="9" s="1"/>
  <c r="C64" i="9"/>
  <c r="D64" i="9"/>
  <c r="E64" i="9"/>
  <c r="C65" i="9"/>
  <c r="D65" i="9"/>
  <c r="E65" i="9"/>
  <c r="C66" i="9"/>
  <c r="D66" i="9" s="1"/>
  <c r="E66" i="9" s="1"/>
  <c r="C67" i="9"/>
  <c r="D67" i="9" s="1"/>
  <c r="E67" i="9" s="1"/>
  <c r="C68" i="9"/>
  <c r="D68" i="9"/>
  <c r="E68" i="9" s="1"/>
  <c r="C69" i="9"/>
  <c r="D69" i="9"/>
  <c r="E69" i="9" s="1"/>
  <c r="C70" i="9"/>
  <c r="D70" i="9" s="1"/>
  <c r="E70" i="9" s="1"/>
  <c r="C71" i="9"/>
  <c r="D71" i="9"/>
  <c r="E71" i="9" s="1"/>
  <c r="C72" i="9"/>
  <c r="D72" i="9" s="1"/>
  <c r="E72" i="9" s="1"/>
  <c r="C73" i="9"/>
  <c r="D73" i="9" s="1"/>
  <c r="E73" i="9" s="1"/>
  <c r="C74" i="9"/>
  <c r="D74" i="9" s="1"/>
  <c r="E74" i="9" s="1"/>
  <c r="C75" i="9"/>
  <c r="D75" i="9"/>
  <c r="E75" i="9" s="1"/>
  <c r="C76" i="9"/>
  <c r="D76" i="9"/>
  <c r="E76" i="9"/>
  <c r="C77" i="9"/>
  <c r="D77" i="9" s="1"/>
  <c r="E77" i="9" s="1"/>
  <c r="C78" i="9"/>
  <c r="D78" i="9" s="1"/>
  <c r="E78" i="9" s="1"/>
  <c r="C79" i="9"/>
  <c r="D79" i="9" s="1"/>
  <c r="E79" i="9" s="1"/>
  <c r="C80" i="9"/>
  <c r="D80" i="9"/>
  <c r="E80" i="9" s="1"/>
  <c r="C81" i="9"/>
  <c r="D81" i="9" s="1"/>
  <c r="E81" i="9" s="1"/>
  <c r="C82" i="9"/>
  <c r="D82" i="9" s="1"/>
  <c r="E82" i="9" s="1"/>
  <c r="C83" i="9"/>
  <c r="D83" i="9"/>
  <c r="E83" i="9" s="1"/>
  <c r="C84" i="9"/>
  <c r="D84" i="9" s="1"/>
  <c r="E84" i="9" s="1"/>
  <c r="C85" i="9"/>
  <c r="D85" i="9"/>
  <c r="E85" i="9"/>
  <c r="C86" i="9"/>
  <c r="D86" i="9" s="1"/>
  <c r="E86" i="9" s="1"/>
  <c r="C87" i="9"/>
  <c r="D87" i="9"/>
  <c r="E87" i="9" s="1"/>
  <c r="C88" i="9"/>
  <c r="D88" i="9" s="1"/>
  <c r="E88" i="9" s="1"/>
  <c r="C89" i="9"/>
  <c r="D89" i="9"/>
  <c r="E89" i="9" s="1"/>
  <c r="C90" i="9"/>
  <c r="D90" i="9" s="1"/>
  <c r="E90" i="9" s="1"/>
  <c r="C91" i="9"/>
  <c r="D91" i="9" s="1"/>
  <c r="E91" i="9" s="1"/>
  <c r="C92" i="9"/>
  <c r="D92" i="9" s="1"/>
  <c r="E92" i="9" s="1"/>
  <c r="C93" i="9"/>
  <c r="D93" i="9" s="1"/>
  <c r="E93" i="9" s="1"/>
  <c r="C94" i="9"/>
  <c r="D94" i="9" s="1"/>
  <c r="E94" i="9" s="1"/>
  <c r="C95" i="9"/>
  <c r="D95" i="9"/>
  <c r="E95" i="9" s="1"/>
  <c r="C96" i="9"/>
  <c r="D96" i="9"/>
  <c r="E96" i="9"/>
  <c r="C97" i="9"/>
  <c r="D97" i="9"/>
  <c r="E97" i="9"/>
  <c r="C98" i="9"/>
  <c r="D98" i="9" s="1"/>
  <c r="E98" i="9" s="1"/>
  <c r="C99" i="9"/>
  <c r="D99" i="9" s="1"/>
  <c r="E99" i="9" s="1"/>
  <c r="C100" i="9"/>
  <c r="D100" i="9"/>
  <c r="E100" i="9" s="1"/>
  <c r="U47" i="15" l="1"/>
  <c r="F47" i="15"/>
  <c r="F47" i="13"/>
  <c r="C68" i="13"/>
  <c r="B68" i="13"/>
  <c r="M45" i="14"/>
  <c r="C66" i="14" s="1"/>
  <c r="E45" i="14"/>
  <c r="V45" i="14" s="1"/>
  <c r="E47" i="14"/>
  <c r="V47" i="14" s="1"/>
  <c r="U45" i="14"/>
  <c r="L45" i="14"/>
  <c r="B66" i="14" s="1"/>
  <c r="U47" i="13"/>
  <c r="N47" i="15"/>
  <c r="L47" i="13"/>
  <c r="L47" i="15"/>
  <c r="U45" i="13"/>
  <c r="O45" i="13"/>
  <c r="D66" i="13" s="1"/>
  <c r="L45" i="13"/>
  <c r="B66" i="13" s="1"/>
  <c r="E47" i="13"/>
  <c r="V47" i="13" s="1"/>
  <c r="E45" i="13"/>
  <c r="V45" i="13" s="1"/>
  <c r="U45" i="15"/>
  <c r="L45" i="15"/>
  <c r="O45" i="15"/>
  <c r="E47" i="15"/>
  <c r="V47" i="15" s="1"/>
  <c r="E45" i="15"/>
  <c r="V45" i="15" s="1"/>
  <c r="G47" i="15" l="1"/>
  <c r="M45" i="15"/>
  <c r="M45" i="13"/>
  <c r="C66" i="13" s="1"/>
  <c r="G47" i="13"/>
  <c r="F45" i="13"/>
  <c r="J47" i="15"/>
  <c r="I47" i="15"/>
  <c r="C53" i="15" s="1"/>
  <c r="F45" i="14" l="1"/>
  <c r="K45" i="14" s="1"/>
  <c r="F51" i="14" s="1"/>
  <c r="C60" i="15"/>
  <c r="J47" i="14"/>
  <c r="I47" i="14"/>
  <c r="G47" i="14"/>
  <c r="G45" i="14"/>
  <c r="J45" i="14"/>
  <c r="J47" i="13"/>
  <c r="I47" i="13"/>
  <c r="C53" i="13" s="1"/>
  <c r="K45" i="13"/>
  <c r="F51" i="13" s="1"/>
  <c r="J45" i="13"/>
  <c r="G45" i="13"/>
  <c r="I45" i="13"/>
  <c r="C51" i="13" s="1"/>
  <c r="G45" i="15"/>
  <c r="I45" i="15"/>
  <c r="J45" i="15"/>
  <c r="K45" i="15"/>
  <c r="F51" i="15" s="1"/>
  <c r="D60" i="15"/>
  <c r="H60" i="15" s="1"/>
  <c r="F60" i="15"/>
  <c r="J60" i="15" s="1"/>
  <c r="C53" i="14"/>
  <c r="D51" i="14" l="1"/>
  <c r="E58" i="14" s="1"/>
  <c r="I58" i="14" s="1"/>
  <c r="D73" i="14"/>
  <c r="I45" i="14"/>
  <c r="C51" i="14" s="1"/>
  <c r="C60" i="13"/>
  <c r="D51" i="13"/>
  <c r="C58" i="13" s="1"/>
  <c r="D73" i="13"/>
  <c r="D51" i="15"/>
  <c r="D73" i="15"/>
  <c r="C51" i="15"/>
  <c r="L60" i="15"/>
  <c r="N60" i="15" s="1"/>
  <c r="C60" i="14"/>
  <c r="F60" i="13"/>
  <c r="J60" i="13" s="1"/>
  <c r="G58" i="14"/>
  <c r="K58" i="14" s="1"/>
  <c r="D60" i="13"/>
  <c r="H60" i="13" s="1"/>
  <c r="D58" i="13"/>
  <c r="H58" i="13" s="1"/>
  <c r="G58" i="13"/>
  <c r="K58" i="13" s="1"/>
  <c r="F60" i="14"/>
  <c r="J60" i="14" s="1"/>
  <c r="D60" i="14"/>
  <c r="D6" i="5"/>
  <c r="D7" i="5"/>
  <c r="D8" i="5"/>
  <c r="D9" i="5"/>
  <c r="D10" i="5"/>
  <c r="D11" i="5"/>
  <c r="D12" i="5"/>
  <c r="D13" i="5"/>
  <c r="D14" i="5"/>
  <c r="D15" i="5"/>
  <c r="D16" i="5"/>
  <c r="D17" i="5"/>
  <c r="D18" i="5"/>
  <c r="D19" i="5"/>
  <c r="D20" i="5"/>
  <c r="D21" i="5"/>
  <c r="D22" i="5"/>
  <c r="D23" i="5"/>
  <c r="D24" i="5"/>
  <c r="D25" i="5"/>
  <c r="D26" i="5"/>
  <c r="D27" i="5"/>
  <c r="D28" i="5"/>
  <c r="D29" i="5"/>
  <c r="D30" i="5"/>
  <c r="D31" i="5"/>
  <c r="D32" i="5"/>
  <c r="D33" i="5"/>
  <c r="D34" i="5"/>
  <c r="D35" i="5"/>
  <c r="D36" i="5"/>
  <c r="D37" i="5"/>
  <c r="D38" i="5"/>
  <c r="D39" i="5"/>
  <c r="D40" i="5"/>
  <c r="D41" i="5"/>
  <c r="D42" i="5"/>
  <c r="D43" i="5"/>
  <c r="D44" i="5"/>
  <c r="D45" i="5"/>
  <c r="D46" i="5"/>
  <c r="D47" i="5"/>
  <c r="D48" i="5"/>
  <c r="D49" i="5"/>
  <c r="D50" i="5"/>
  <c r="D51" i="5"/>
  <c r="D52" i="5"/>
  <c r="D53" i="5"/>
  <c r="D54" i="5"/>
  <c r="D55" i="5"/>
  <c r="D5" i="5"/>
  <c r="B77" i="14" l="1" a="1"/>
  <c r="B77" i="14" s="1"/>
  <c r="D58" i="14"/>
  <c r="H58" i="14" s="1"/>
  <c r="C58" i="14"/>
  <c r="E58" i="13"/>
  <c r="I58" i="13" s="1"/>
  <c r="B77" i="13" a="1"/>
  <c r="B77" i="13" s="1"/>
  <c r="B77" i="15" a="1"/>
  <c r="B77" i="15" s="1"/>
  <c r="O60" i="15"/>
  <c r="E58" i="15"/>
  <c r="I58" i="15" s="1"/>
  <c r="G58" i="15"/>
  <c r="K58" i="15" s="1"/>
  <c r="D58" i="15"/>
  <c r="H58" i="15" s="1"/>
  <c r="L58" i="15" s="1"/>
  <c r="L60" i="13"/>
  <c r="N60" i="13" s="1"/>
  <c r="L58" i="13"/>
  <c r="N58" i="13" s="1"/>
  <c r="H60" i="14"/>
  <c r="L60" i="14" s="1"/>
  <c r="D59" i="5"/>
  <c r="D58" i="5"/>
  <c r="L58" i="14" l="1"/>
  <c r="O58" i="14" s="1"/>
  <c r="B79" i="14" s="1"/>
  <c r="O58" i="15"/>
  <c r="N58" i="15"/>
  <c r="C79" i="13"/>
  <c r="O60" i="13"/>
  <c r="O58" i="13"/>
  <c r="O60" i="14"/>
  <c r="N60" i="14"/>
  <c r="D71" i="5"/>
  <c r="D63" i="5"/>
  <c r="D64" i="5"/>
  <c r="N58" i="14" l="1"/>
  <c r="C79" i="14" s="1"/>
  <c r="B79" i="13"/>
  <c r="D67" i="5"/>
  <c r="D65" i="5"/>
  <c r="D66" i="5" s="1"/>
  <c r="D68" i="5" s="1"/>
  <c r="D69" i="5" l="1"/>
  <c r="D72" i="5" s="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<sst xmlns="http://schemas.openxmlformats.org/spreadsheetml/2006/main" count="924" uniqueCount="299">
  <si>
    <t>State of Oregon Department of Environmental Quality</t>
  </si>
  <si>
    <t>Reasonable Potential Analysis</t>
  </si>
  <si>
    <t>Ammonia Workbook</t>
  </si>
  <si>
    <t>Technical analysis spreadsheet to determine the reasonable potential of discharged ammonia to exceed water quality criteria. 
Contact Aliana Britson (aliana.britson@deq.oregon.gov,  (503) 229-6044) with questions and comments</t>
  </si>
  <si>
    <t>Step 1: Enter Ambient Data</t>
  </si>
  <si>
    <t>Ambient Data Can be found in the AWQMS data pulls. Copy and paste data from the "Ammonia_RPA_Format" tab into the white boxes</t>
  </si>
  <si>
    <t>Non Detect data must be entered using the "&lt;" sign (e.g. &lt;0.1). NDs will be converted to 0 automatically. Make sure data copied is in the "number" format and not "text"</t>
  </si>
  <si>
    <t>Ambient Data Source:</t>
  </si>
  <si>
    <t>Note: The Data Source Box carries over into the summary fact sheet table in the RPA tabs and must be filled out for SME approval</t>
  </si>
  <si>
    <t>If No Saltwater Ambient Ammonia: Use this box</t>
  </si>
  <si>
    <t>Note: Default derived from the maximum ammonia value in AWQMS between 1990 and 2023 (171 data points)</t>
  </si>
  <si>
    <t xml:space="preserve">If No Ambient Alkalinity Data: Use these boxes. </t>
  </si>
  <si>
    <t>Note: Defaults from CuBLM Alkalinity Defaults. Ocean Default is avg alkalinity for seawater (EPA 2006 EPA-842-B-06-003)
To determine permit region please refer to https://www.oregon.gov/deq/FilterDocs/copperBLMimp.pdf (Page 5)</t>
  </si>
  <si>
    <t>Do I need Ambient Saltwater Ammonia Defaults?</t>
  </si>
  <si>
    <t>Do I need Alkalinity Defaults?</t>
  </si>
  <si>
    <t>Permit Region</t>
  </si>
  <si>
    <t>Ammonia</t>
  </si>
  <si>
    <t>Temperature</t>
  </si>
  <si>
    <t>pH</t>
  </si>
  <si>
    <t>Alkalinity</t>
  </si>
  <si>
    <t>Location</t>
  </si>
  <si>
    <t>Date</t>
  </si>
  <si>
    <t>mg/l</t>
  </si>
  <si>
    <t>Transformed</t>
  </si>
  <si>
    <t>Season</t>
  </si>
  <si>
    <t>deg. C</t>
  </si>
  <si>
    <t>S.U.</t>
  </si>
  <si>
    <t>mg/L</t>
  </si>
  <si>
    <t>Summer Season</t>
  </si>
  <si>
    <t>May</t>
  </si>
  <si>
    <t>thru</t>
  </si>
  <si>
    <t>Oct</t>
  </si>
  <si>
    <t>Note: The summer and winter season should match the permit timeframes</t>
  </si>
  <si>
    <t>Winter Season</t>
  </si>
  <si>
    <t>Nov</t>
  </si>
  <si>
    <t>Apr</t>
  </si>
  <si>
    <t>Mar</t>
  </si>
  <si>
    <t>Summary Statistics - Summer</t>
  </si>
  <si>
    <t>Average</t>
  </si>
  <si>
    <t>Maximum</t>
  </si>
  <si>
    <t>Count</t>
  </si>
  <si>
    <t>Jun</t>
  </si>
  <si>
    <t>Jul</t>
  </si>
  <si>
    <t>Aug</t>
  </si>
  <si>
    <t>Sep</t>
  </si>
  <si>
    <t>Summary Statistics - Winter</t>
  </si>
  <si>
    <t>Dec</t>
  </si>
  <si>
    <t>Summary Statistics - Year Round</t>
  </si>
  <si>
    <t>Step 2: Effluent Data (See "ICIS Data Decision Tree" in PW Tools page).</t>
  </si>
  <si>
    <r>
      <t xml:space="preserve">Step 2A: If the permit has existing effluent limits*, enter them in the boxes to the right.
</t>
    </r>
    <r>
      <rPr>
        <b/>
        <sz val="10"/>
        <rFont val="Arial"/>
        <family val="2"/>
      </rPr>
      <t>* If previous limits do not apply due to Anti-Backsliding exceptions or Anti-Degredation exceptions document this in the "effluent data source" box and use either ICIS data or raw data for Ammonia as appropriate. Contact Anti-Backsliding and/or Anti-Degredation SME with questions.</t>
    </r>
  </si>
  <si>
    <t>Existing Effluent Limits?</t>
  </si>
  <si>
    <t>Effluent Data Source:</t>
  </si>
  <si>
    <t>Maximum Daily Limit</t>
  </si>
  <si>
    <t>Summer</t>
  </si>
  <si>
    <t>Winter</t>
  </si>
  <si>
    <t>Year Round</t>
  </si>
  <si>
    <t>Step 2B: Consult the "ICISRPAReady" excel to obtain summary statistic data for blue boxes below. ICIS data is used as a "first pass" to determine if RP is present. If no data present for a parameter in ICISRPAReady excel, go to Step 2C for that parameter.</t>
  </si>
  <si>
    <t xml:space="preserve">Ammonia Coefficient of Variation  </t>
  </si>
  <si>
    <t>Default CV is 0.99*</t>
  </si>
  <si>
    <t xml:space="preserve">pH </t>
  </si>
  <si>
    <t>Using ICIS Data?</t>
  </si>
  <si>
    <t>Highest Monthly Maximum</t>
  </si>
  <si>
    <t>Maximum of the monthly average or the 90th percentile of the monthly maximum*</t>
  </si>
  <si>
    <t>90th percentile of the monthly maximum</t>
  </si>
  <si>
    <t>For Alkalinity, use defaults (purple box) if no data present. Otherwise enter ICISRPAReady or DMR data in white boxes.</t>
  </si>
  <si>
    <t>*only use monthly maximum if monthly average is not reported</t>
  </si>
  <si>
    <t>Step 2C: Enter raw data obtained from DMRs into the white boxes below. This only needs to be done if a more refined analysis is needed (i.e. if permittee has RP or RP call within 10%). If using DMR data be sure to toggle the "Using ICIS Data?" cells above to "No" for each parameter using DMR data.</t>
  </si>
  <si>
    <t>Do I Need Defaults?</t>
  </si>
  <si>
    <t>Non-detect data must be entered with a "&lt;" (e.g. &lt;0.1). NDs will be converted to 0 automatically. Make sure data copied is in the "number" format and not "text"</t>
  </si>
  <si>
    <t xml:space="preserve">* Default CV determined from the median ammonia CV from DMS data (2012-2017) </t>
  </si>
  <si>
    <t>RPA Run Information</t>
  </si>
  <si>
    <t>Enter Information Below</t>
  </si>
  <si>
    <t>Facility Name:</t>
  </si>
  <si>
    <t>Enter name</t>
  </si>
  <si>
    <t>Enter Dilution Values</t>
  </si>
  <si>
    <t>Outfall Number:</t>
  </si>
  <si>
    <t>Enter outfall</t>
  </si>
  <si>
    <t>Dilution @ ZID (from study)</t>
  </si>
  <si>
    <t>*</t>
  </si>
  <si>
    <t>Yes</t>
  </si>
  <si>
    <t>Fresh</t>
  </si>
  <si>
    <t>Permit Writer Name:</t>
  </si>
  <si>
    <t>Dilution @ MZ 7Q10 (from study)</t>
  </si>
  <si>
    <t>No</t>
  </si>
  <si>
    <t>Salt</t>
  </si>
  <si>
    <t>Dilution @ MZ 30Q5 (from study)</t>
  </si>
  <si>
    <t>Date of RPA Run:</t>
  </si>
  <si>
    <t>Enter date</t>
  </si>
  <si>
    <t>Is waterbody fresh or salt water? (Fresh/Salt)</t>
  </si>
  <si>
    <t>If  Saltwater, then enter salinity (ppt)</t>
  </si>
  <si>
    <t>RPA Run Notes:</t>
  </si>
  <si>
    <t>Ambient Salinity</t>
  </si>
  <si>
    <t>ppt</t>
  </si>
  <si>
    <t>340-041-0002 "Salmonid or Salmonids" means native salmon, trout, mountain whitefish and char including bull trout. For purposes of Oregon water quality standards, salmonid does not include brook or brown trout because they are introduced species.</t>
  </si>
  <si>
    <t>Effluent Salinity</t>
  </si>
  <si>
    <t>Are Salmonids a designated use (OAR 340-041-0101 through 0340?  (Yes/No)</t>
  </si>
  <si>
    <t>KEY:</t>
  </si>
  <si>
    <t>--</t>
  </si>
  <si>
    <t>Intermediate calc.s</t>
  </si>
  <si>
    <t>Confidence Level and Probability Basis</t>
  </si>
  <si>
    <r>
      <t xml:space="preserve">*          </t>
    </r>
    <r>
      <rPr>
        <sz val="12"/>
        <rFont val="Arial"/>
        <family val="2"/>
      </rPr>
      <t>Enter data here</t>
    </r>
  </si>
  <si>
    <t>Calculated results</t>
  </si>
  <si>
    <t>Confidence Level</t>
  </si>
  <si>
    <t>%'ile</t>
  </si>
  <si>
    <t>Probability Basis</t>
  </si>
  <si>
    <t>Dilution Calculations</t>
  </si>
  <si>
    <t>Inputs</t>
  </si>
  <si>
    <t>Outputs</t>
  </si>
  <si>
    <t>ZID</t>
  </si>
  <si>
    <t>MZ (7Q10)</t>
  </si>
  <si>
    <t>MZ (30Q5)</t>
  </si>
  <si>
    <t>Dilution Factors</t>
  </si>
  <si>
    <t>Upstream</t>
  </si>
  <si>
    <t>pKa</t>
  </si>
  <si>
    <t>Upstream Characterization</t>
  </si>
  <si>
    <t>Acute</t>
  </si>
  <si>
    <t>Chronic</t>
  </si>
  <si>
    <t>Ionization Fraction</t>
  </si>
  <si>
    <t>Total Inorganic Carbon</t>
  </si>
  <si>
    <r>
      <t>mg/L CaCO</t>
    </r>
    <r>
      <rPr>
        <vertAlign val="subscript"/>
        <sz val="11"/>
        <rFont val="Arial"/>
        <family val="2"/>
      </rPr>
      <t>3</t>
    </r>
  </si>
  <si>
    <t>Effluent</t>
  </si>
  <si>
    <t>Effluent Characterization</t>
  </si>
  <si>
    <t>Mixing Zone</t>
  </si>
  <si>
    <t>*Calculation of pH of a mixture of two flows based on the procedure in EPA's DESCON program (EPA, 1988. Technical Guidance on Supplementary Stream Design Conditions for Steady State Modeling.  USEPA Office of Water, Washington D.C.)</t>
  </si>
  <si>
    <t xml:space="preserve">**  Selection of acute alkalinity %ile is based on pH of effluent vs ambient.  </t>
  </si>
  <si>
    <t>Salinity</t>
  </si>
  <si>
    <t>Pollutant Parameter</t>
  </si>
  <si>
    <t>End of Pipe Analysis</t>
  </si>
  <si>
    <t>Determine In-Stream Conc.</t>
  </si>
  <si>
    <t>WQ Criteria</t>
  </si>
  <si>
    <t># of Samples</t>
  </si>
  <si>
    <t xml:space="preserve">Highest Effluent Conc. </t>
  </si>
  <si>
    <t>Coefficent of Variation</t>
  </si>
  <si>
    <t>Est. Maximum Effluent Conc.</t>
  </si>
  <si>
    <t xml:space="preserve">RP at end of pipe? </t>
  </si>
  <si>
    <t>Ambient Conc.</t>
  </si>
  <si>
    <t>Max Total Conc. at ZID</t>
  </si>
  <si>
    <t>Max Total Conc. at RMZ (7Q10)</t>
  </si>
  <si>
    <t>Max Total Conc. at RMZ (30Q5)</t>
  </si>
  <si>
    <t>Acute CMC</t>
  </si>
  <si>
    <t>Chronic Calc.  (4-day avg.)</t>
  </si>
  <si>
    <t>Chronic  Calc.  (7Q10)</t>
  </si>
  <si>
    <t>Chronic  Calc.  (30 day avg.)</t>
  </si>
  <si>
    <t>Calcualtion Factors</t>
  </si>
  <si>
    <t>(Yes/No)</t>
  </si>
  <si>
    <t>%'tile</t>
  </si>
  <si>
    <t>sigma</t>
  </si>
  <si>
    <t>M Factor</t>
  </si>
  <si>
    <t>Ammonia (Freshwater Salmonids)</t>
  </si>
  <si>
    <t>Ammonia (Freshwater, Salmonids absent)</t>
  </si>
  <si>
    <t>Ammonia (Salt Water)</t>
  </si>
  <si>
    <t>ZID and MZ Analysis</t>
  </si>
  <si>
    <t>Is there Reasonable Potential to Exceed? (Yes/No)</t>
  </si>
  <si>
    <t>Chronic (4 day avg.)</t>
  </si>
  <si>
    <t>Chronic (7Q10)</t>
  </si>
  <si>
    <t>Chronic (30 day avg.)</t>
  </si>
  <si>
    <t>Salt water cals</t>
  </si>
  <si>
    <t>Molal Ionic Strength ZID</t>
  </si>
  <si>
    <t>Molal Ionic Strength RMZ</t>
  </si>
  <si>
    <t>pKas</t>
  </si>
  <si>
    <t>% Unionized</t>
  </si>
  <si>
    <t>Unionized</t>
  </si>
  <si>
    <t>Total NH3</t>
  </si>
  <si>
    <t>RMZ</t>
  </si>
  <si>
    <t>acute</t>
  </si>
  <si>
    <t>chronic</t>
  </si>
  <si>
    <t>Effluent Limits</t>
  </si>
  <si>
    <t># of Req's Samples</t>
  </si>
  <si>
    <t>Waste Load Allocations</t>
  </si>
  <si>
    <t>Long Term Average</t>
  </si>
  <si>
    <t>Acute WLA</t>
  </si>
  <si>
    <t>Chronic WLA (4 day avg.)</t>
  </si>
  <si>
    <t>Chronic WLA (7Q10)</t>
  </si>
  <si>
    <t>Chronic WLA (30Q5)</t>
  </si>
  <si>
    <t>Acute LTA</t>
  </si>
  <si>
    <t>Chronic LTA (4 day avg.)</t>
  </si>
  <si>
    <t>Chronic LTA (7Q10)</t>
  </si>
  <si>
    <t>Chronic LTA (30Q5)</t>
  </si>
  <si>
    <t>Min. LTA</t>
  </si>
  <si>
    <t>Max Daily (MDL)</t>
  </si>
  <si>
    <t>Monthly (AML)</t>
  </si>
  <si>
    <t>#/month</t>
  </si>
  <si>
    <t xml:space="preserve">                                                                                                                                                       </t>
  </si>
  <si>
    <t>Summary Table for Fact Sheet</t>
  </si>
  <si>
    <t>Acute (ug/L)</t>
  </si>
  <si>
    <t>Chronic (ug/L)</t>
  </si>
  <si>
    <t>4-day</t>
  </si>
  <si>
    <t>30-day</t>
  </si>
  <si>
    <t>Dilution</t>
  </si>
  <si>
    <t>Video Tutorial for Copying and Pasting Summary Table into Fact Sheet (double click)</t>
  </si>
  <si>
    <t>Ammonia Criteria</t>
  </si>
  <si>
    <t xml:space="preserve">                                       Effluent Data Used</t>
  </si>
  <si>
    <t>Ammonia (mg/L)</t>
  </si>
  <si>
    <t>pH (SU)</t>
  </si>
  <si>
    <t>Temperature (ºC)</t>
  </si>
  <si>
    <t>Alkalinity (mg/L CaCO3)</t>
  </si>
  <si>
    <t xml:space="preserve">                       Receiving Stream Data Used</t>
  </si>
  <si>
    <t>Ammonia Limit Needed?</t>
  </si>
  <si>
    <t>Calculated Limits</t>
  </si>
  <si>
    <t>AML</t>
  </si>
  <si>
    <t>MDL</t>
  </si>
  <si>
    <t>Effluent data source</t>
  </si>
  <si>
    <t>Ambient data source</t>
  </si>
  <si>
    <t>**  Selection of acute alkalinity %ile is based on pH of effluent vs ambient.</t>
  </si>
  <si>
    <t>Revision #</t>
  </si>
  <si>
    <t>Editor</t>
  </si>
  <si>
    <t>Comments</t>
  </si>
  <si>
    <t>Beta</t>
  </si>
  <si>
    <t>03/2015</t>
  </si>
  <si>
    <t>Spencer Bohaboy</t>
  </si>
  <si>
    <t>Beta version for internal evaluation</t>
  </si>
  <si>
    <t>1.0</t>
  </si>
  <si>
    <t>09/2015</t>
  </si>
  <si>
    <t>First version for internal and external use for 2013 approved ammonia criteria</t>
  </si>
  <si>
    <t>10/2015</t>
  </si>
  <si>
    <t>Add more detail on alternate chronic analysis, miscellaneous corrections</t>
  </si>
  <si>
    <t>12/2015</t>
  </si>
  <si>
    <t>Add funtion to reflect all WLA when ever RP is found</t>
  </si>
  <si>
    <t>3/2016</t>
  </si>
  <si>
    <t>Add guidance on alkalinity and other variables</t>
  </si>
  <si>
    <t>10/2017</t>
  </si>
  <si>
    <t>Add Performance Based Effluent Limits</t>
  </si>
  <si>
    <t>2/2018</t>
  </si>
  <si>
    <t>Add Salinity Calculator, data sheets and misc. updates.</t>
  </si>
  <si>
    <t>8/2018</t>
  </si>
  <si>
    <t>Minor changes to units</t>
  </si>
  <si>
    <t>2/2019</t>
  </si>
  <si>
    <t>Changes to address EPA Corrections, change alkalinity statistics used for acute and chronic conditions.</t>
  </si>
  <si>
    <t>1.7.1</t>
  </si>
  <si>
    <t>3/2019</t>
  </si>
  <si>
    <t>minor changes to ambient and effluent data sheet</t>
  </si>
  <si>
    <t>1.7.2</t>
  </si>
  <si>
    <t>5/2019</t>
  </si>
  <si>
    <t>Minor changes to fix a correction</t>
  </si>
  <si>
    <t>4/2019</t>
  </si>
  <si>
    <t>Steve Schnurbusch</t>
  </si>
  <si>
    <t>Added seasonal analysis capabilities</t>
  </si>
  <si>
    <t>11/2020</t>
  </si>
  <si>
    <t>schnurbusch</t>
  </si>
  <si>
    <t>Fixed effluent pH and temperature in the summer and winter RPAs to reference the 90th% for chronic rather than the average (cells C29, D29, C30 and D30)</t>
  </si>
  <si>
    <t>Corrected error in summary table for fact sheet. The receiving water concentrations were referencing the concentration at the ZID erroneously</t>
  </si>
  <si>
    <t>Corrected pH and temp referring to the average rather than the 90th%</t>
  </si>
  <si>
    <t>Fixed the chronic alkalinity so it's using the same logic formula as the acute</t>
  </si>
  <si>
    <t>Winter and year round summary ammonia tables were refering to summer ammonia value. Now referring to correct value</t>
  </si>
  <si>
    <t>3.0</t>
  </si>
  <si>
    <t>Aliana Britson</t>
  </si>
  <si>
    <t>Updated Workbook to use existing maximum daily limit for Ammonia should the permittee have one. Now has boxes for ICIS summary statistic inputs.</t>
  </si>
  <si>
    <t xml:space="preserve">Updated Salmonid language to clarify that it is based on salmonid designated use as specified in OAR 340-041-0101 through -0340. </t>
  </si>
  <si>
    <t>Added ambient alkalinity defaults and saltwater ambient ammonia default. Fixed ambient ammonia count reference functions for summer and winter so that RPA would use appropriate seasonal data count to determine if Max or 90th percentile ammonia should be used Updated Ambient and Effluent data pages to have more explicit instructions.</t>
  </si>
  <si>
    <t>Normalized Conductivity (umho/cm@25C)</t>
  </si>
  <si>
    <t>Temperature (deg C)</t>
  </si>
  <si>
    <t>Un-normalized Conductivity (uS/cm)</t>
  </si>
  <si>
    <t>Rt</t>
  </si>
  <si>
    <t>Performance-based Effluent Limits</t>
  </si>
  <si>
    <t>Discussion</t>
  </si>
  <si>
    <t>This apporach for calculating performance based effluent limits from EPA's TSD Appendix page E-6.</t>
  </si>
  <si>
    <t>* This spreadsheet uses a distribution fitting method based upon the daily measurements.</t>
  </si>
  <si>
    <t>Raw Data</t>
  </si>
  <si>
    <t>* For the Daily Effluent Limit, a simple lognormal distribution is used.</t>
  </si>
  <si>
    <t>Pollutant (mg/L)</t>
  </si>
  <si>
    <t>ln(Pollutant conc)</t>
  </si>
  <si>
    <t>* For the Monthly Average Limits, depending on the number of monthly compliance samples collected</t>
  </si>
  <si>
    <r>
      <t>a lognormal(n=</t>
    </r>
    <r>
      <rPr>
        <u/>
        <sz val="10"/>
        <rFont val="Arial"/>
        <family val="2"/>
      </rPr>
      <t>&lt;</t>
    </r>
    <r>
      <rPr>
        <sz val="10"/>
        <rFont val="Arial"/>
        <family val="2"/>
      </rPr>
      <t>10) or normal (n=&gt;10) distributions are used.</t>
    </r>
  </si>
  <si>
    <t>* For cases where the data sets include large numbers of "non-detects" or "NDs", a delta-lognormal</t>
  </si>
  <si>
    <t xml:space="preserve">distribution should be used.  This is not supported on this spreadsheet and contact technical assistance </t>
  </si>
  <si>
    <t>(Spencer Bohaboy or Steve Schnurbusch) for help. (EPA TSD E-10, E-16, E-18)</t>
  </si>
  <si>
    <t>Instructions</t>
  </si>
  <si>
    <t>1.  Cut and paste date and monitoring result into balnk columns.</t>
  </si>
  <si>
    <t>2.  If "nd" is reported, enter 1/2 of the detection limit</t>
  </si>
  <si>
    <t>3.  Enter the number of sample results</t>
  </si>
  <si>
    <t>4.  Select percentiles for limits.  Defaults are provided.</t>
  </si>
  <si>
    <t>Summary Statistics &amp; Input Variables</t>
  </si>
  <si>
    <t>LogNormal Transformed Mean:</t>
  </si>
  <si>
    <t>LogNormal Transformed Variance:</t>
  </si>
  <si>
    <t>Number of Samples per month for compliance monitoring:</t>
  </si>
  <si>
    <t>Max Daily Percentile</t>
  </si>
  <si>
    <t>Avg. Monthly Percentile</t>
  </si>
  <si>
    <t xml:space="preserve">E(X) = </t>
  </si>
  <si>
    <t>V(X) =</t>
  </si>
  <si>
    <t>VARn</t>
  </si>
  <si>
    <t>MEANn=</t>
  </si>
  <si>
    <t>VAR(Xn)=</t>
  </si>
  <si>
    <t>Log-normal calc for average monthly limit.</t>
  </si>
  <si>
    <t>&lt;10</t>
  </si>
  <si>
    <t>Normal calc for average monthly limit.</t>
  </si>
  <si>
    <t>&gt;10</t>
  </si>
  <si>
    <t>Maximum Daily Effluent Limit (mg/l):</t>
  </si>
  <si>
    <t>Average Monthly Effluent Limit (mg/l):</t>
  </si>
  <si>
    <t>?  Guidance seem to indicate intent on monitoirng count is within a 30 day period and not necessarily multip samples over a longer time period.</t>
  </si>
  <si>
    <t>Acute Ammonia Toxicity - salmonids present</t>
  </si>
  <si>
    <t>Chronic Ammonia Toxicity</t>
  </si>
  <si>
    <t>Fixed Dilution Calculations Cells J32-34 to refer to 7Q10 dilution, not the 30Q5 dilution on summer, winter, and year-round analyses.</t>
  </si>
  <si>
    <t>Removed 2.5 multiplier from saltwater 7Q10 RP determination cell on summer, winter, and year-round analysis. Was a holdover from older version of workbook when saltwater ammonia criteria was incorrectly determined by using the 30Q5 and multiplying by 2.5 to check a 4-day averaging period for the criteria (which is done for freshwater, not saltwater criteria).</t>
  </si>
  <si>
    <t>Removed cap preventing RPA multiplier from being lower than 1. Removed rounding of RPA multiplier. (Column W in Summer, Winter, and Year-Round RPA tabs). Capping the muliplier was not in alignment with TSD.</t>
  </si>
  <si>
    <r>
      <t>Revis</t>
    </r>
    <r>
      <rPr>
        <sz val="11"/>
        <color theme="1"/>
        <rFont val="Arial"/>
        <family val="2"/>
      </rPr>
      <t>ion 3.6 (9/4/2024)</t>
    </r>
  </si>
  <si>
    <t>Removed hidden comments. Made directions clear when necessary.</t>
  </si>
  <si>
    <t>RPA Notes</t>
  </si>
  <si>
    <t xml:space="preserve">To ensure a conservative RPA, the 90th percentile of effluent and ambient temperature and pH are used in the analysis (ammonia criteria are lower at higher temperatures and higher pH values. Alkalinity is needed to adjust pH values at the edge of the ZID and RMZ. To ensure a conservative RPA, the alkalinity percentile depends upon pH values of ambient and effluent:  
if pH effluent&gt; pH Ambient  =  10% ambient alkalinity and 90% effluent alkalinity. If pH effluent&lt;pH Ambient  =  90% ambient alkalinity and 10% effluent alkalinity.
The Chronic 4-day avg analysis evaluates 2.5 x the 30Q5 criteria but using the 7Q10 max concentration, as recommended by the 1999 Ammonia Criteria Update (Federal Register Vol. 64, No.245).
The saltwater ammonia criteria were not updated in the 1999 Ammonia Criteria Update. This is reflected in the Chronic 7Q10 analysis. </t>
  </si>
  <si>
    <t>Ammonia RPA Calculation (2013 Criteria) Revision 3.6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</si>
</sst>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3" formatCode="_(* #,##0.00_);_(* \(#,##0.00\);_(* &quot;-&quot;??_);_(@_)"/>
    <numFmt numFmtId="164" formatCode="0.0"/>
    <numFmt numFmtId="165" formatCode="0.00_)"/>
    <numFmt numFmtId="166" formatCode="0.000"/>
    <numFmt numFmtId="167" formatCode="_(* #,##0.00000_);_(* \(#,##0.00000\);_(* &quot;-&quot;??_);_(@_)"/>
    <numFmt numFmtId="168" formatCode="0.0000"/>
  </numFmts>
  <fonts count="48" x14ac:knownFonts="1">
    <font>
      <sz val="10"/>
      <name val="Courier"/>
      <family val="3"/>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10"/>
      <name val="Courier"/>
      <family val="3"/>
    </font>
    <font>
      <u/>
      <sz val="10"/>
      <color theme="11"/>
      <name val="Courier"/>
      <family val="3"/>
    </font>
    <font>
      <u/>
      <sz val="11"/>
      <color theme="10"/>
      <name val="Calibri"/>
      <family val="2"/>
    </font>
    <font>
      <sz val="10"/>
      <name val="MS Sans Serif"/>
      <family val="2"/>
    </font>
    <font>
      <b/>
      <sz val="12"/>
      <color theme="4" tint="-0.249977111117893"/>
      <name val="Arial"/>
      <family val="2"/>
    </font>
    <font>
      <b/>
      <sz val="10"/>
      <name val="Arial"/>
      <family val="2"/>
    </font>
    <font>
      <b/>
      <sz val="10"/>
      <color rgb="FFC00000"/>
      <name val="Arial"/>
      <family val="2"/>
    </font>
    <font>
      <b/>
      <sz val="12"/>
      <name val="Arial"/>
      <family val="2"/>
    </font>
    <font>
      <b/>
      <sz val="10"/>
      <color rgb="FF0070C0"/>
      <name val="Arial"/>
      <family val="2"/>
    </font>
    <font>
      <sz val="10"/>
      <color rgb="FF0070C0"/>
      <name val="Arial"/>
      <family val="2"/>
    </font>
    <font>
      <sz val="10"/>
      <name val="Arial"/>
      <family val="2"/>
    </font>
    <font>
      <b/>
      <sz val="10"/>
      <color rgb="FF0000FF"/>
      <name val="Arial"/>
      <family val="2"/>
    </font>
    <font>
      <sz val="11"/>
      <color theme="1"/>
      <name val="Arial"/>
      <family val="2"/>
    </font>
    <font>
      <b/>
      <sz val="12"/>
      <color theme="1"/>
      <name val="Arial"/>
      <family val="2"/>
    </font>
    <font>
      <b/>
      <sz val="24"/>
      <color theme="1"/>
      <name val="Arial"/>
      <family val="2"/>
    </font>
    <font>
      <b/>
      <sz val="10"/>
      <color theme="1"/>
      <name val="Arial"/>
      <family val="2"/>
    </font>
    <font>
      <sz val="10"/>
      <name val="Arial"/>
      <family val="2"/>
    </font>
    <font>
      <sz val="10"/>
      <name val="Times New Roman"/>
      <family val="1"/>
    </font>
    <font>
      <b/>
      <sz val="14"/>
      <name val="Arial"/>
      <family val="2"/>
    </font>
    <font>
      <sz val="12"/>
      <name val="Arial"/>
      <family val="2"/>
    </font>
    <font>
      <sz val="48"/>
      <name val="Arial"/>
      <family val="2"/>
    </font>
    <font>
      <b/>
      <sz val="11"/>
      <name val="Arial"/>
      <family val="2"/>
    </font>
    <font>
      <sz val="10"/>
      <color rgb="FF0033CC"/>
      <name val="Arial"/>
      <family val="2"/>
    </font>
    <font>
      <sz val="11"/>
      <name val="Arial"/>
      <family val="2"/>
    </font>
    <font>
      <sz val="12"/>
      <color indexed="12"/>
      <name val="Arial"/>
      <family val="2"/>
    </font>
    <font>
      <b/>
      <sz val="12"/>
      <color indexed="10"/>
      <name val="Arial"/>
      <family val="2"/>
    </font>
    <font>
      <b/>
      <sz val="16"/>
      <name val="Arial"/>
      <family val="2"/>
    </font>
    <font>
      <vertAlign val="subscript"/>
      <sz val="11"/>
      <name val="Arial"/>
      <family val="2"/>
    </font>
    <font>
      <sz val="14"/>
      <name val="Arial"/>
      <family val="2"/>
    </font>
    <font>
      <sz val="10"/>
      <color indexed="12"/>
      <name val="Arial"/>
      <family val="2"/>
    </font>
    <font>
      <b/>
      <sz val="22"/>
      <name val="Arial"/>
      <family val="2"/>
    </font>
    <font>
      <u/>
      <sz val="10"/>
      <name val="Arial"/>
      <family val="2"/>
    </font>
    <font>
      <sz val="10"/>
      <color rgb="FFFF0000"/>
      <name val="Arial"/>
      <family val="2"/>
    </font>
    <font>
      <b/>
      <sz val="11"/>
      <color theme="1"/>
      <name val="Arial"/>
      <family val="2"/>
    </font>
    <font>
      <sz val="12"/>
      <name val="Times New Roman"/>
      <family val="1"/>
    </font>
    <font>
      <b/>
      <sz val="12"/>
      <name val="Times New Roman"/>
      <family val="1"/>
    </font>
    <font>
      <sz val="11"/>
      <name val="Calibri"/>
      <family val="2"/>
      <scheme val="minor"/>
    </font>
    <font>
      <sz val="20"/>
      <name val="Arial"/>
      <family val="2"/>
    </font>
    <font>
      <b/>
      <sz val="20"/>
      <name val="Arial"/>
      <family val="2"/>
    </font>
    <font>
      <sz val="16"/>
      <name val="Arial"/>
      <family val="2"/>
    </font>
    <font>
      <sz val="36"/>
      <name val="Arial"/>
      <family val="2"/>
    </font>
    <font>
      <b/>
      <sz val="10"/>
      <color rgb="FF333333"/>
      <name val="Lato"/>
      <family val="2"/>
    </font>
  </fonts>
  <fills count="18">
    <fill>
      <patternFill patternType="none"/>
    </fill>
    <fill>
      <patternFill patternType="gray125"/>
    </fill>
    <fill>
      <patternFill patternType="solid">
        <fgColor theme="0" tint="-0.34998626667073579"/>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9" tint="0.39997558519241921"/>
        <bgColor indexed="64"/>
      </patternFill>
    </fill>
    <fill>
      <patternFill patternType="solid">
        <fgColor rgb="FFFFFF66"/>
        <bgColor indexed="64"/>
      </patternFill>
    </fill>
    <fill>
      <patternFill patternType="solid">
        <fgColor rgb="FFFFFF00"/>
        <bgColor indexed="64"/>
      </patternFill>
    </fill>
    <fill>
      <patternFill patternType="solid">
        <fgColor theme="0"/>
        <bgColor indexed="64"/>
      </patternFill>
    </fill>
    <fill>
      <patternFill patternType="solid">
        <fgColor theme="0" tint="-4.9989318521683403E-2"/>
        <bgColor indexed="64"/>
      </patternFill>
    </fill>
    <fill>
      <patternFill patternType="solid">
        <fgColor theme="4" tint="0.79998168889431442"/>
        <bgColor indexed="64"/>
      </patternFill>
    </fill>
    <fill>
      <patternFill patternType="solid">
        <fgColor theme="4" tint="0.59999389629810485"/>
        <bgColor indexed="64"/>
      </patternFill>
    </fill>
    <fill>
      <patternFill patternType="solid">
        <fgColor rgb="FFBFBFBF"/>
        <bgColor indexed="64"/>
      </patternFill>
    </fill>
    <fill>
      <patternFill patternType="solid">
        <fgColor theme="8" tint="0.59999389629810485"/>
        <bgColor indexed="64"/>
      </patternFill>
    </fill>
    <fill>
      <patternFill patternType="solid">
        <fgColor theme="4" tint="0.39997558519241921"/>
        <bgColor indexed="64"/>
      </patternFill>
    </fill>
    <fill>
      <patternFill patternType="solid">
        <fgColor theme="5" tint="0.39997558519241921"/>
        <bgColor indexed="64"/>
      </patternFill>
    </fill>
    <fill>
      <patternFill patternType="solid">
        <fgColor theme="7" tint="0.59999389629810485"/>
        <bgColor indexed="64"/>
      </patternFill>
    </fill>
    <fill>
      <patternFill patternType="solid">
        <fgColor theme="3" tint="0.39997558519241921"/>
        <bgColor indexed="64"/>
      </patternFill>
    </fill>
  </fills>
  <borders count="80">
    <border>
      <left/>
      <right/>
      <top/>
      <bottom/>
      <diagonal/>
    </border>
    <border>
      <left style="thin">
        <color auto="1"/>
      </left>
      <right/>
      <top style="thin">
        <color auto="1"/>
      </top>
      <bottom/>
      <diagonal/>
    </border>
    <border>
      <left/>
      <right/>
      <top style="thin">
        <color auto="1"/>
      </top>
      <bottom/>
      <diagonal/>
    </border>
    <border>
      <left/>
      <right style="medium">
        <color auto="1"/>
      </right>
      <top style="thin">
        <color auto="1"/>
      </top>
      <bottom/>
      <diagonal/>
    </border>
    <border>
      <left style="medium">
        <color auto="1"/>
      </left>
      <right/>
      <top style="thin">
        <color auto="1"/>
      </top>
      <bottom/>
      <diagonal/>
    </border>
    <border>
      <left/>
      <right style="thin">
        <color auto="1"/>
      </right>
      <top style="thin">
        <color auto="1"/>
      </top>
      <bottom/>
      <diagonal/>
    </border>
    <border>
      <left/>
      <right style="medium">
        <color auto="1"/>
      </right>
      <top/>
      <bottom/>
      <diagonal/>
    </border>
    <border>
      <left style="medium">
        <color auto="1"/>
      </left>
      <right/>
      <top/>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auto="1"/>
      </top>
      <bottom style="thin">
        <color auto="1"/>
      </bottom>
      <diagonal/>
    </border>
    <border>
      <left/>
      <right style="medium">
        <color indexed="64"/>
      </right>
      <top style="thin">
        <color indexed="64"/>
      </top>
      <bottom style="thin">
        <color indexed="64"/>
      </bottom>
      <diagonal/>
    </border>
    <border>
      <left style="thin">
        <color auto="1"/>
      </left>
      <right/>
      <top/>
      <bottom style="thin">
        <color auto="1"/>
      </bottom>
      <diagonal/>
    </border>
    <border>
      <left/>
      <right/>
      <top/>
      <bottom style="thin">
        <color auto="1"/>
      </bottom>
      <diagonal/>
    </border>
    <border>
      <left/>
      <right style="medium">
        <color auto="1"/>
      </right>
      <top/>
      <bottom style="thin">
        <color auto="1"/>
      </bottom>
      <diagonal/>
    </border>
    <border>
      <left style="thin">
        <color auto="1"/>
      </left>
      <right style="thin">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right style="medium">
        <color auto="1"/>
      </right>
      <top/>
      <bottom style="medium">
        <color auto="1"/>
      </bottom>
      <diagonal/>
    </border>
    <border>
      <left/>
      <right/>
      <top style="medium">
        <color auto="1"/>
      </top>
      <bottom/>
      <diagonal/>
    </border>
    <border>
      <left/>
      <right style="medium">
        <color auto="1"/>
      </right>
      <top style="medium">
        <color auto="1"/>
      </top>
      <bottom/>
      <diagonal/>
    </border>
    <border>
      <left/>
      <right style="thin">
        <color auto="1"/>
      </right>
      <top/>
      <bottom style="thin">
        <color auto="1"/>
      </bottom>
      <diagonal/>
    </border>
    <border>
      <left style="thin">
        <color auto="1"/>
      </left>
      <right/>
      <top style="medium">
        <color auto="1"/>
      </top>
      <bottom style="thin">
        <color auto="1"/>
      </bottom>
      <diagonal/>
    </border>
    <border>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medium">
        <color auto="1"/>
      </left>
      <right/>
      <top style="medium">
        <color auto="1"/>
      </top>
      <bottom style="thin">
        <color auto="1"/>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style="medium">
        <color auto="1"/>
      </right>
      <top/>
      <bottom style="thin">
        <color auto="1"/>
      </bottom>
      <diagonal/>
    </border>
    <border>
      <left style="medium">
        <color auto="1"/>
      </left>
      <right style="thin">
        <color auto="1"/>
      </right>
      <top style="thin">
        <color auto="1"/>
      </top>
      <bottom/>
      <diagonal/>
    </border>
    <border>
      <left style="thin">
        <color auto="1"/>
      </left>
      <right style="thin">
        <color auto="1"/>
      </right>
      <top style="thin">
        <color auto="1"/>
      </top>
      <bottom/>
      <diagonal/>
    </border>
    <border>
      <left style="thin">
        <color auto="1"/>
      </left>
      <right style="medium">
        <color auto="1"/>
      </right>
      <top style="thin">
        <color auto="1"/>
      </top>
      <bottom/>
      <diagonal/>
    </border>
    <border>
      <left/>
      <right style="thin">
        <color auto="1"/>
      </right>
      <top style="thin">
        <color auto="1"/>
      </top>
      <bottom style="thin">
        <color auto="1"/>
      </bottom>
      <diagonal/>
    </border>
    <border>
      <left style="medium">
        <color auto="1"/>
      </left>
      <right style="thin">
        <color auto="1"/>
      </right>
      <top style="medium">
        <color auto="1"/>
      </top>
      <bottom style="thin">
        <color auto="1"/>
      </bottom>
      <diagonal/>
    </border>
    <border>
      <left style="medium">
        <color auto="1"/>
      </left>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top/>
      <bottom style="medium">
        <color auto="1"/>
      </bottom>
      <diagonal/>
    </border>
    <border>
      <left style="medium">
        <color auto="1"/>
      </left>
      <right/>
      <top style="thin">
        <color auto="1"/>
      </top>
      <bottom style="medium">
        <color auto="1"/>
      </bottom>
      <diagonal/>
    </border>
    <border>
      <left style="thin">
        <color auto="1"/>
      </left>
      <right style="medium">
        <color auto="1"/>
      </right>
      <top style="medium">
        <color auto="1"/>
      </top>
      <bottom style="medium">
        <color auto="1"/>
      </bottom>
      <diagonal/>
    </border>
    <border>
      <left style="medium">
        <color auto="1"/>
      </left>
      <right/>
      <top style="medium">
        <color auto="1"/>
      </top>
      <bottom/>
      <diagonal/>
    </border>
    <border>
      <left/>
      <right style="medium">
        <color auto="1"/>
      </right>
      <top style="medium">
        <color auto="1"/>
      </top>
      <bottom style="thin">
        <color auto="1"/>
      </bottom>
      <diagonal/>
    </border>
    <border>
      <left/>
      <right style="medium">
        <color auto="1"/>
      </right>
      <top style="thin">
        <color auto="1"/>
      </top>
      <bottom style="medium">
        <color auto="1"/>
      </bottom>
      <diagonal/>
    </border>
    <border>
      <left style="thin">
        <color auto="1"/>
      </left>
      <right style="thin">
        <color auto="1"/>
      </right>
      <top style="medium">
        <color auto="1"/>
      </top>
      <bottom style="thin">
        <color auto="1"/>
      </bottom>
      <diagonal/>
    </border>
    <border>
      <left style="thin">
        <color auto="1"/>
      </left>
      <right style="thin">
        <color auto="1"/>
      </right>
      <top style="medium">
        <color auto="1"/>
      </top>
      <bottom style="medium">
        <color auto="1"/>
      </bottom>
      <diagonal/>
    </border>
    <border>
      <left/>
      <right/>
      <top style="medium">
        <color auto="1"/>
      </top>
      <bottom style="thin">
        <color auto="1"/>
      </bottom>
      <diagonal/>
    </border>
    <border>
      <left style="medium">
        <color auto="1"/>
      </left>
      <right/>
      <top/>
      <bottom style="thin">
        <color auto="1"/>
      </bottom>
      <diagonal/>
    </border>
    <border>
      <left style="thin">
        <color auto="1"/>
      </left>
      <right style="medium">
        <color indexed="64"/>
      </right>
      <top/>
      <bottom/>
      <diagonal/>
    </border>
    <border>
      <left style="thin">
        <color auto="1"/>
      </left>
      <right style="medium">
        <color indexed="64"/>
      </right>
      <top style="medium">
        <color auto="1"/>
      </top>
      <bottom/>
      <diagonal/>
    </border>
    <border>
      <left style="medium">
        <color indexed="64"/>
      </left>
      <right style="thin">
        <color auto="1"/>
      </right>
      <top/>
      <bottom/>
      <diagonal/>
    </border>
    <border>
      <left style="medium">
        <color indexed="64"/>
      </left>
      <right style="medium">
        <color indexed="64"/>
      </right>
      <top style="medium">
        <color indexed="64"/>
      </top>
      <bottom style="medium">
        <color indexed="64"/>
      </bottom>
      <diagonal/>
    </border>
    <border>
      <left style="medium">
        <color auto="1"/>
      </left>
      <right style="medium">
        <color auto="1"/>
      </right>
      <top style="thin">
        <color auto="1"/>
      </top>
      <bottom style="medium">
        <color indexed="64"/>
      </bottom>
      <diagonal/>
    </border>
    <border>
      <left/>
      <right/>
      <top style="thin">
        <color auto="1"/>
      </top>
      <bottom style="medium">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medium">
        <color indexed="64"/>
      </left>
      <right style="medium">
        <color indexed="64"/>
      </right>
      <top/>
      <bottom style="thick">
        <color indexed="64"/>
      </bottom>
      <diagonal/>
    </border>
    <border>
      <left style="medium">
        <color indexed="64"/>
      </left>
      <right style="medium">
        <color indexed="64"/>
      </right>
      <top/>
      <bottom style="medium">
        <color indexed="64"/>
      </bottom>
      <diagonal/>
    </border>
    <border>
      <left style="medium">
        <color auto="1"/>
      </left>
      <right style="medium">
        <color indexed="64"/>
      </right>
      <top style="medium">
        <color auto="1"/>
      </top>
      <bottom/>
      <diagonal/>
    </border>
    <border>
      <left style="medium">
        <color indexed="64"/>
      </left>
      <right style="medium">
        <color indexed="64"/>
      </right>
      <top/>
      <bottom/>
      <diagonal/>
    </border>
    <border>
      <left style="thin">
        <color theme="0" tint="-0.24994659260841701"/>
      </left>
      <right style="thin">
        <color theme="0" tint="-0.24994659260841701"/>
      </right>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style="thin">
        <color theme="0" tint="-0.24994659260841701"/>
      </left>
      <right style="medium">
        <color indexed="64"/>
      </right>
      <top style="thin">
        <color theme="0" tint="-0.24994659260841701"/>
      </top>
      <bottom style="thin">
        <color theme="0" tint="-0.24994659260841701"/>
      </bottom>
      <diagonal/>
    </border>
    <border>
      <left style="thin">
        <color theme="0" tint="-0.24994659260841701"/>
      </left>
      <right style="medium">
        <color indexed="64"/>
      </right>
      <top style="thin">
        <color theme="0" tint="-0.24994659260841701"/>
      </top>
      <bottom style="medium">
        <color indexed="64"/>
      </bottom>
      <diagonal/>
    </border>
    <border>
      <left style="medium">
        <color auto="1"/>
      </left>
      <right/>
      <top style="medium">
        <color auto="1"/>
      </top>
      <bottom style="double">
        <color indexed="64"/>
      </bottom>
      <diagonal/>
    </border>
    <border>
      <left/>
      <right/>
      <top style="medium">
        <color auto="1"/>
      </top>
      <bottom style="double">
        <color indexed="64"/>
      </bottom>
      <diagonal/>
    </border>
    <border>
      <left/>
      <right style="medium">
        <color auto="1"/>
      </right>
      <top style="medium">
        <color auto="1"/>
      </top>
      <bottom style="double">
        <color indexed="64"/>
      </bottom>
      <diagonal/>
    </border>
    <border>
      <left/>
      <right style="thin">
        <color indexed="64"/>
      </right>
      <top style="medium">
        <color auto="1"/>
      </top>
      <bottom style="double">
        <color indexed="64"/>
      </bottom>
      <diagonal/>
    </border>
    <border>
      <left/>
      <right style="thin">
        <color indexed="64"/>
      </right>
      <top/>
      <bottom/>
      <diagonal/>
    </border>
    <border>
      <left/>
      <right style="thin">
        <color indexed="64"/>
      </right>
      <top/>
      <bottom style="medium">
        <color auto="1"/>
      </bottom>
      <diagonal/>
    </border>
    <border>
      <left style="thin">
        <color indexed="64"/>
      </left>
      <right/>
      <top style="medium">
        <color auto="1"/>
      </top>
      <bottom style="double">
        <color indexed="64"/>
      </bottom>
      <diagonal/>
    </border>
    <border>
      <left style="thin">
        <color indexed="64"/>
      </left>
      <right/>
      <top/>
      <bottom/>
      <diagonal/>
    </border>
  </borders>
  <cellStyleXfs count="1800">
    <xf numFmtId="0" fontId="0" fillId="0" borderId="0"/>
    <xf numFmtId="9" fontId="5" fillId="0" borderId="0" applyFont="0" applyFill="0" applyBorder="0" applyAlignment="0" applyProtection="0"/>
    <xf numFmtId="0" fontId="5" fillId="0" borderId="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7" fillId="0" borderId="0" applyNumberFormat="0" applyFill="0" applyBorder="0" applyAlignment="0" applyProtection="0"/>
    <xf numFmtId="0" fontId="8" fillId="0" borderId="0" applyNumberFormat="0" applyFill="0" applyBorder="0" applyAlignment="0" applyProtection="0">
      <alignment vertical="top"/>
      <protection locked="0"/>
    </xf>
    <xf numFmtId="0" fontId="6" fillId="0" borderId="0"/>
    <xf numFmtId="0" fontId="4" fillId="0" borderId="0"/>
    <xf numFmtId="0" fontId="4" fillId="0" borderId="0"/>
    <xf numFmtId="0" fontId="4" fillId="0" borderId="0"/>
    <xf numFmtId="0" fontId="4" fillId="0" borderId="0"/>
    <xf numFmtId="0" fontId="4" fillId="0" borderId="0"/>
    <xf numFmtId="0" fontId="9" fillId="0" borderId="0"/>
    <xf numFmtId="0" fontId="9"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5" fillId="0" borderId="0"/>
    <xf numFmtId="0" fontId="16" fillId="0" borderId="0"/>
    <xf numFmtId="43" fontId="16" fillId="0" borderId="0" applyFont="0" applyFill="0" applyBorder="0" applyAlignment="0" applyProtection="0"/>
    <xf numFmtId="0" fontId="1" fillId="0" borderId="0"/>
    <xf numFmtId="0" fontId="22" fillId="0" borderId="0"/>
    <xf numFmtId="0" fontId="23" fillId="0" borderId="0"/>
  </cellStyleXfs>
  <cellXfs count="718">
    <xf numFmtId="0" fontId="0" fillId="0" borderId="0" xfId="0"/>
    <xf numFmtId="9" fontId="14" fillId="0" borderId="0" xfId="1" applyFont="1" applyFill="1" applyBorder="1" applyAlignment="1">
      <alignment horizontal="center"/>
    </xf>
    <xf numFmtId="0" fontId="10" fillId="3" borderId="0" xfId="1794" applyFont="1" applyFill="1"/>
    <xf numFmtId="165" fontId="5" fillId="3" borderId="0" xfId="1764" applyNumberFormat="1" applyFont="1" applyFill="1" applyAlignment="1">
      <alignment horizontal="center"/>
    </xf>
    <xf numFmtId="166" fontId="5" fillId="5" borderId="0" xfId="1794" applyNumberFormat="1" applyFill="1" applyAlignment="1">
      <alignment horizontal="center"/>
    </xf>
    <xf numFmtId="1" fontId="15" fillId="0" borderId="0" xfId="1794" applyNumberFormat="1" applyFont="1" applyAlignment="1">
      <alignment horizontal="center"/>
    </xf>
    <xf numFmtId="164" fontId="12" fillId="7" borderId="0" xfId="1794" applyNumberFormat="1" applyFont="1" applyFill="1" applyAlignment="1">
      <alignment horizontal="center"/>
    </xf>
    <xf numFmtId="0" fontId="5" fillId="3" borderId="0" xfId="1794" applyFill="1"/>
    <xf numFmtId="2" fontId="5" fillId="5" borderId="0" xfId="1794" applyNumberFormat="1" applyFill="1" applyAlignment="1">
      <alignment horizontal="center"/>
    </xf>
    <xf numFmtId="0" fontId="16" fillId="0" borderId="0" xfId="1795"/>
    <xf numFmtId="4" fontId="16" fillId="0" borderId="0" xfId="1795" applyNumberFormat="1"/>
    <xf numFmtId="22" fontId="16" fillId="0" borderId="0" xfId="1795" applyNumberFormat="1"/>
    <xf numFmtId="1" fontId="16" fillId="0" borderId="0" xfId="1795" quotePrefix="1" applyNumberFormat="1" applyAlignment="1">
      <alignment horizontal="left"/>
    </xf>
    <xf numFmtId="0" fontId="17" fillId="8" borderId="15" xfId="1795" applyFont="1" applyFill="1" applyBorder="1" applyProtection="1">
      <protection locked="0"/>
    </xf>
    <xf numFmtId="1" fontId="17" fillId="8" borderId="26" xfId="1795" quotePrefix="1" applyNumberFormat="1" applyFont="1" applyFill="1" applyBorder="1" applyAlignment="1" applyProtection="1">
      <alignment horizontal="left"/>
      <protection locked="0"/>
    </xf>
    <xf numFmtId="0" fontId="17" fillId="8" borderId="8" xfId="1795" applyFont="1" applyFill="1" applyBorder="1" applyProtection="1">
      <protection locked="0"/>
    </xf>
    <xf numFmtId="1" fontId="17" fillId="8" borderId="41" xfId="1795" quotePrefix="1" applyNumberFormat="1" applyFont="1" applyFill="1" applyBorder="1" applyAlignment="1" applyProtection="1">
      <alignment horizontal="left"/>
      <protection locked="0"/>
    </xf>
    <xf numFmtId="167" fontId="0" fillId="0" borderId="0" xfId="1796" applyNumberFormat="1" applyFont="1"/>
    <xf numFmtId="0" fontId="1" fillId="0" borderId="0" xfId="1797"/>
    <xf numFmtId="0" fontId="19" fillId="0" borderId="0" xfId="1797" applyFont="1" applyAlignment="1">
      <alignment vertical="center" wrapText="1"/>
    </xf>
    <xf numFmtId="0" fontId="20" fillId="0" borderId="0" xfId="1797" applyFont="1" applyAlignment="1">
      <alignment vertical="center" wrapText="1"/>
    </xf>
    <xf numFmtId="0" fontId="21" fillId="0" borderId="0" xfId="1797" applyFont="1" applyAlignment="1">
      <alignment vertical="center" wrapText="1"/>
    </xf>
    <xf numFmtId="0" fontId="5" fillId="4" borderId="0" xfId="0" applyFont="1" applyFill="1"/>
    <xf numFmtId="0" fontId="5" fillId="0" borderId="0" xfId="0" applyFont="1"/>
    <xf numFmtId="0" fontId="26" fillId="4" borderId="0" xfId="0" applyFont="1" applyFill="1"/>
    <xf numFmtId="0" fontId="13" fillId="4" borderId="0" xfId="0" applyFont="1" applyFill="1" applyAlignment="1">
      <alignment vertical="top" wrapText="1"/>
    </xf>
    <xf numFmtId="0" fontId="13" fillId="4" borderId="0" xfId="0" applyFont="1" applyFill="1"/>
    <xf numFmtId="0" fontId="11" fillId="4" borderId="0" xfId="0" applyFont="1" applyFill="1" applyAlignment="1">
      <alignment horizontal="center"/>
    </xf>
    <xf numFmtId="0" fontId="11" fillId="4" borderId="0" xfId="2" applyFont="1" applyFill="1" applyAlignment="1">
      <alignment horizontal="center" vertical="center"/>
    </xf>
    <xf numFmtId="0" fontId="11" fillId="4" borderId="0" xfId="0" applyFont="1" applyFill="1"/>
    <xf numFmtId="0" fontId="27" fillId="4" borderId="0" xfId="0" applyFont="1" applyFill="1" applyAlignment="1">
      <alignment horizontal="center" vertical="top" wrapText="1"/>
    </xf>
    <xf numFmtId="14" fontId="28" fillId="0" borderId="0" xfId="0" applyNumberFormat="1" applyFont="1"/>
    <xf numFmtId="0" fontId="28" fillId="0" borderId="0" xfId="0" quotePrefix="1" applyFont="1"/>
    <xf numFmtId="0" fontId="5" fillId="5" borderId="63" xfId="0" applyFont="1" applyFill="1" applyBorder="1" applyAlignment="1">
      <alignment horizontal="right"/>
    </xf>
    <xf numFmtId="0" fontId="5" fillId="5" borderId="63" xfId="0" applyFont="1" applyFill="1" applyBorder="1"/>
    <xf numFmtId="0" fontId="29" fillId="4" borderId="0" xfId="0" applyFont="1" applyFill="1" applyAlignment="1">
      <alignment horizontal="center"/>
    </xf>
    <xf numFmtId="0" fontId="28" fillId="0" borderId="0" xfId="0" applyFont="1"/>
    <xf numFmtId="0" fontId="5" fillId="3" borderId="44" xfId="0" applyFont="1" applyFill="1" applyBorder="1"/>
    <xf numFmtId="0" fontId="11" fillId="3" borderId="8" xfId="0" applyFont="1" applyFill="1" applyBorder="1" applyAlignment="1">
      <alignment horizontal="center"/>
    </xf>
    <xf numFmtId="9" fontId="11" fillId="3" borderId="8" xfId="1" applyFont="1" applyFill="1" applyBorder="1" applyAlignment="1">
      <alignment horizontal="center"/>
    </xf>
    <xf numFmtId="0" fontId="11" fillId="3" borderId="45" xfId="0" applyFont="1" applyFill="1" applyBorder="1" applyAlignment="1">
      <alignment horizontal="center"/>
    </xf>
    <xf numFmtId="0" fontId="11" fillId="3" borderId="44" xfId="0" applyFont="1" applyFill="1" applyBorder="1"/>
    <xf numFmtId="164" fontId="5" fillId="5" borderId="8" xfId="0" applyNumberFormat="1" applyFont="1" applyFill="1" applyBorder="1" applyAlignment="1">
      <alignment horizontal="center"/>
    </xf>
    <xf numFmtId="0" fontId="5" fillId="5" borderId="45" xfId="0" applyFont="1" applyFill="1" applyBorder="1" applyAlignment="1">
      <alignment horizontal="center"/>
    </xf>
    <xf numFmtId="0" fontId="11" fillId="3" borderId="46" xfId="0" applyFont="1" applyFill="1" applyBorder="1"/>
    <xf numFmtId="164" fontId="5" fillId="5" borderId="15" xfId="0" applyNumberFormat="1" applyFont="1" applyFill="1" applyBorder="1" applyAlignment="1">
      <alignment horizontal="center"/>
    </xf>
    <xf numFmtId="0" fontId="5" fillId="5" borderId="27" xfId="0" applyFont="1" applyFill="1" applyBorder="1" applyAlignment="1">
      <alignment horizontal="center"/>
    </xf>
    <xf numFmtId="164" fontId="5" fillId="4" borderId="0" xfId="0" applyNumberFormat="1" applyFont="1" applyFill="1" applyAlignment="1">
      <alignment horizontal="center"/>
    </xf>
    <xf numFmtId="1" fontId="5" fillId="4" borderId="0" xfId="0" applyNumberFormat="1" applyFont="1" applyFill="1" applyAlignment="1">
      <alignment horizontal="center"/>
    </xf>
    <xf numFmtId="0" fontId="29" fillId="8" borderId="0" xfId="0" applyFont="1" applyFill="1" applyAlignment="1">
      <alignment horizontal="center" vertical="top" wrapText="1"/>
    </xf>
    <xf numFmtId="0" fontId="5" fillId="5" borderId="8" xfId="0" applyFont="1" applyFill="1" applyBorder="1" applyAlignment="1">
      <alignment horizontal="center"/>
    </xf>
    <xf numFmtId="164" fontId="5" fillId="4" borderId="0" xfId="0" applyNumberFormat="1" applyFont="1" applyFill="1"/>
    <xf numFmtId="0" fontId="11" fillId="4" borderId="0" xfId="0" applyFont="1" applyFill="1" applyAlignment="1">
      <alignment horizontal="right"/>
    </xf>
    <xf numFmtId="2" fontId="5" fillId="5" borderId="60" xfId="0" applyNumberFormat="1" applyFont="1" applyFill="1" applyBorder="1" applyAlignment="1">
      <alignment horizontal="center"/>
    </xf>
    <xf numFmtId="0" fontId="25" fillId="0" borderId="0" xfId="2" applyFont="1"/>
    <xf numFmtId="0" fontId="25" fillId="3" borderId="0" xfId="2" applyFont="1" applyFill="1"/>
    <xf numFmtId="0" fontId="29" fillId="4" borderId="44" xfId="2" applyFont="1" applyFill="1" applyBorder="1" applyAlignment="1">
      <alignment vertical="center"/>
    </xf>
    <xf numFmtId="0" fontId="29" fillId="3" borderId="44" xfId="2" applyFont="1" applyFill="1" applyBorder="1" applyAlignment="1">
      <alignment vertical="center"/>
    </xf>
    <xf numFmtId="0" fontId="30" fillId="0" borderId="37" xfId="2" applyFont="1" applyBorder="1" applyAlignment="1" applyProtection="1">
      <alignment horizontal="center"/>
      <protection locked="0"/>
    </xf>
    <xf numFmtId="0" fontId="30" fillId="0" borderId="45" xfId="2" applyFont="1" applyBorder="1" applyAlignment="1" applyProtection="1">
      <alignment horizontal="center" vertical="center"/>
      <protection locked="0"/>
    </xf>
    <xf numFmtId="0" fontId="30" fillId="0" borderId="3" xfId="2" applyFont="1" applyBorder="1" applyAlignment="1" applyProtection="1">
      <alignment horizontal="center" vertical="center"/>
      <protection locked="0"/>
    </xf>
    <xf numFmtId="0" fontId="29" fillId="0" borderId="50" xfId="2" applyFont="1" applyBorder="1" applyAlignment="1">
      <alignment vertical="top"/>
    </xf>
    <xf numFmtId="0" fontId="25" fillId="5" borderId="22" xfId="2" quotePrefix="1" applyFont="1" applyFill="1" applyBorder="1" applyAlignment="1" applyProtection="1">
      <alignment horizontal="center"/>
      <protection locked="0"/>
    </xf>
    <xf numFmtId="49" fontId="29" fillId="5" borderId="23" xfId="2" applyNumberFormat="1" applyFont="1" applyFill="1" applyBorder="1" applyAlignment="1" applyProtection="1">
      <alignment vertical="center"/>
      <protection locked="0"/>
    </xf>
    <xf numFmtId="0" fontId="29" fillId="5" borderId="24" xfId="2" applyFont="1" applyFill="1" applyBorder="1" applyAlignment="1">
      <alignment vertical="top"/>
    </xf>
    <xf numFmtId="0" fontId="30" fillId="0" borderId="48" xfId="2" applyFont="1" applyBorder="1" applyAlignment="1" applyProtection="1">
      <alignment horizontal="center" vertical="center"/>
      <protection locked="0"/>
    </xf>
    <xf numFmtId="0" fontId="31" fillId="6" borderId="25" xfId="2" quotePrefix="1" applyFont="1" applyFill="1" applyBorder="1" applyAlignment="1">
      <alignment horizontal="center"/>
    </xf>
    <xf numFmtId="49" fontId="29" fillId="6" borderId="26" xfId="2" applyNumberFormat="1" applyFont="1" applyFill="1" applyBorder="1" applyAlignment="1" applyProtection="1">
      <alignment vertical="center"/>
      <protection locked="0"/>
    </xf>
    <xf numFmtId="0" fontId="29" fillId="6" borderId="27" xfId="2" applyFont="1" applyFill="1" applyBorder="1" applyAlignment="1">
      <alignment vertical="top"/>
    </xf>
    <xf numFmtId="0" fontId="25" fillId="2" borderId="0" xfId="2" applyFont="1" applyFill="1"/>
    <xf numFmtId="0" fontId="24" fillId="3" borderId="19" xfId="2" applyFont="1" applyFill="1" applyBorder="1"/>
    <xf numFmtId="164" fontId="29" fillId="5" borderId="8" xfId="2" applyNumberFormat="1" applyFont="1" applyFill="1" applyBorder="1" applyAlignment="1">
      <alignment horizontal="center"/>
    </xf>
    <xf numFmtId="0" fontId="30" fillId="3" borderId="0" xfId="2" applyFont="1" applyFill="1" applyAlignment="1" applyProtection="1">
      <alignment horizontal="center" vertical="center"/>
      <protection locked="0"/>
    </xf>
    <xf numFmtId="0" fontId="25" fillId="3" borderId="0" xfId="2" applyFont="1" applyFill="1" applyAlignment="1">
      <alignment horizontal="center" vertical="center"/>
    </xf>
    <xf numFmtId="0" fontId="25" fillId="3" borderId="8" xfId="2" applyFont="1" applyFill="1" applyBorder="1"/>
    <xf numFmtId="0" fontId="25" fillId="3" borderId="9" xfId="2" applyFont="1" applyFill="1" applyBorder="1" applyAlignment="1">
      <alignment horizontal="center" vertical="center"/>
    </xf>
    <xf numFmtId="164" fontId="30" fillId="5" borderId="8" xfId="2" applyNumberFormat="1" applyFont="1" applyFill="1" applyBorder="1" applyAlignment="1" applyProtection="1">
      <alignment horizontal="center" vertical="center"/>
      <protection locked="0"/>
    </xf>
    <xf numFmtId="0" fontId="29" fillId="3" borderId="8" xfId="2" applyFont="1" applyFill="1" applyBorder="1" applyAlignment="1">
      <alignment horizontal="center" vertical="center"/>
    </xf>
    <xf numFmtId="0" fontId="29" fillId="3" borderId="9" xfId="2" applyFont="1" applyFill="1" applyBorder="1" applyAlignment="1">
      <alignment horizontal="center" vertical="center"/>
    </xf>
    <xf numFmtId="0" fontId="29" fillId="3" borderId="0" xfId="2" applyFont="1" applyFill="1" applyAlignment="1">
      <alignment horizontal="center" vertical="center"/>
    </xf>
    <xf numFmtId="164" fontId="30" fillId="3" borderId="0" xfId="2" applyNumberFormat="1" applyFont="1" applyFill="1" applyAlignment="1" applyProtection="1">
      <alignment horizontal="center" vertical="center"/>
      <protection locked="0"/>
    </xf>
    <xf numFmtId="164" fontId="13" fillId="3" borderId="0" xfId="2" applyNumberFormat="1" applyFont="1" applyFill="1" applyAlignment="1">
      <alignment horizontal="center" vertical="center"/>
    </xf>
    <xf numFmtId="0" fontId="25" fillId="3" borderId="8" xfId="2" applyFont="1" applyFill="1" applyBorder="1" applyAlignment="1">
      <alignment horizontal="center" vertical="center"/>
    </xf>
    <xf numFmtId="0" fontId="25" fillId="3" borderId="8" xfId="2" applyFont="1" applyFill="1" applyBorder="1" applyAlignment="1">
      <alignment horizontal="left"/>
    </xf>
    <xf numFmtId="0" fontId="25" fillId="3" borderId="17" xfId="2" applyFont="1" applyFill="1" applyBorder="1"/>
    <xf numFmtId="0" fontId="25" fillId="0" borderId="0" xfId="2" applyFont="1" applyAlignment="1">
      <alignment vertical="center"/>
    </xf>
    <xf numFmtId="0" fontId="25" fillId="2" borderId="0" xfId="2" applyFont="1" applyFill="1" applyAlignment="1">
      <alignment vertical="center"/>
    </xf>
    <xf numFmtId="0" fontId="24" fillId="0" borderId="0" xfId="2" applyFont="1" applyAlignment="1" applyProtection="1">
      <alignment horizontal="center" vertical="center"/>
      <protection locked="0"/>
    </xf>
    <xf numFmtId="0" fontId="34" fillId="0" borderId="0" xfId="2" applyFont="1"/>
    <xf numFmtId="0" fontId="29" fillId="0" borderId="0" xfId="2" applyFont="1" applyAlignment="1">
      <alignment horizontal="center" vertical="center" wrapText="1"/>
    </xf>
    <xf numFmtId="0" fontId="13" fillId="0" borderId="0" xfId="2" applyFont="1"/>
    <xf numFmtId="0" fontId="29" fillId="3" borderId="4" xfId="2" applyFont="1" applyFill="1" applyBorder="1" applyAlignment="1">
      <alignment horizontal="center" vertical="center"/>
    </xf>
    <xf numFmtId="0" fontId="5" fillId="3" borderId="39" xfId="2" applyFill="1" applyBorder="1" applyAlignment="1">
      <alignment horizontal="center" vertical="center"/>
    </xf>
    <xf numFmtId="0" fontId="29" fillId="3" borderId="38" xfId="2" applyFont="1" applyFill="1" applyBorder="1" applyAlignment="1">
      <alignment horizontal="center" vertical="center"/>
    </xf>
    <xf numFmtId="0" fontId="29" fillId="3" borderId="40" xfId="2" applyFont="1" applyFill="1" applyBorder="1" applyAlignment="1">
      <alignment horizontal="center" vertical="center"/>
    </xf>
    <xf numFmtId="0" fontId="29" fillId="3" borderId="44" xfId="2" applyFont="1" applyFill="1" applyBorder="1" applyAlignment="1">
      <alignment horizontal="center" vertical="center"/>
    </xf>
    <xf numFmtId="0" fontId="29" fillId="3" borderId="45" xfId="2" applyFont="1" applyFill="1" applyBorder="1" applyAlignment="1">
      <alignment horizontal="center" vertical="center"/>
    </xf>
    <xf numFmtId="0" fontId="29" fillId="0" borderId="0" xfId="2" applyFont="1" applyAlignment="1">
      <alignment horizontal="center" vertical="center"/>
    </xf>
    <xf numFmtId="0" fontId="30" fillId="5" borderId="44" xfId="2" applyFont="1" applyFill="1" applyBorder="1" applyAlignment="1" applyProtection="1">
      <alignment horizontal="center" vertical="center"/>
      <protection locked="0"/>
    </xf>
    <xf numFmtId="0" fontId="30" fillId="5" borderId="41" xfId="2" applyFont="1" applyFill="1" applyBorder="1" applyAlignment="1" applyProtection="1">
      <alignment horizontal="center" vertical="center"/>
      <protection locked="0"/>
    </xf>
    <xf numFmtId="164" fontId="30" fillId="5" borderId="41" xfId="2" applyNumberFormat="1" applyFont="1" applyFill="1" applyBorder="1" applyAlignment="1" applyProtection="1">
      <alignment horizontal="center" vertical="center"/>
      <protection locked="0"/>
    </xf>
    <xf numFmtId="0" fontId="25" fillId="7" borderId="45" xfId="2" applyFont="1" applyFill="1" applyBorder="1" applyAlignment="1">
      <alignment horizontal="center" vertical="center"/>
    </xf>
    <xf numFmtId="164" fontId="29" fillId="5" borderId="39" xfId="2" applyNumberFormat="1" applyFont="1" applyFill="1" applyBorder="1" applyAlignment="1">
      <alignment horizontal="center"/>
    </xf>
    <xf numFmtId="164" fontId="29" fillId="5" borderId="45" xfId="2" applyNumberFormat="1" applyFont="1" applyFill="1" applyBorder="1" applyAlignment="1">
      <alignment horizontal="center"/>
    </xf>
    <xf numFmtId="164" fontId="27" fillId="5" borderId="44" xfId="2" applyNumberFormat="1" applyFont="1" applyFill="1" applyBorder="1" applyAlignment="1">
      <alignment horizontal="center"/>
    </xf>
    <xf numFmtId="164" fontId="29" fillId="3" borderId="8" xfId="2" applyNumberFormat="1" applyFont="1" applyFill="1" applyBorder="1" applyAlignment="1">
      <alignment horizontal="center"/>
    </xf>
    <xf numFmtId="0" fontId="30" fillId="5" borderId="46" xfId="2" applyFont="1" applyFill="1" applyBorder="1" applyAlignment="1" applyProtection="1">
      <alignment horizontal="center" vertical="center"/>
      <protection locked="0"/>
    </xf>
    <xf numFmtId="0" fontId="30" fillId="5" borderId="26" xfId="2" applyFont="1" applyFill="1" applyBorder="1" applyAlignment="1" applyProtection="1">
      <alignment horizontal="center" vertical="center"/>
      <protection locked="0"/>
    </xf>
    <xf numFmtId="164" fontId="30" fillId="5" borderId="15" xfId="2" applyNumberFormat="1" applyFont="1" applyFill="1" applyBorder="1" applyAlignment="1" applyProtection="1">
      <alignment horizontal="center" vertical="center"/>
      <protection locked="0"/>
    </xf>
    <xf numFmtId="164" fontId="29" fillId="5" borderId="15" xfId="2" applyNumberFormat="1" applyFont="1" applyFill="1" applyBorder="1" applyAlignment="1">
      <alignment horizontal="center"/>
    </xf>
    <xf numFmtId="0" fontId="25" fillId="7" borderId="27" xfId="2" applyFont="1" applyFill="1" applyBorder="1" applyAlignment="1">
      <alignment horizontal="center" vertical="center"/>
    </xf>
    <xf numFmtId="164" fontId="29" fillId="3" borderId="52" xfId="2" applyNumberFormat="1" applyFont="1" applyFill="1" applyBorder="1" applyAlignment="1">
      <alignment horizontal="center"/>
    </xf>
    <xf numFmtId="164" fontId="27" fillId="5" borderId="46" xfId="2" applyNumberFormat="1" applyFont="1" applyFill="1" applyBorder="1" applyAlignment="1">
      <alignment horizontal="center"/>
    </xf>
    <xf numFmtId="164" fontId="29" fillId="3" borderId="15" xfId="2" applyNumberFormat="1" applyFont="1" applyFill="1" applyBorder="1" applyAlignment="1">
      <alignment horizontal="center"/>
    </xf>
    <xf numFmtId="164" fontId="29" fillId="3" borderId="27" xfId="2" applyNumberFormat="1" applyFont="1" applyFill="1" applyBorder="1" applyAlignment="1">
      <alignment horizontal="center"/>
    </xf>
    <xf numFmtId="164" fontId="29" fillId="3" borderId="0" xfId="2" applyNumberFormat="1" applyFont="1" applyFill="1" applyAlignment="1">
      <alignment horizontal="center"/>
    </xf>
    <xf numFmtId="2" fontId="29" fillId="3" borderId="0" xfId="2" applyNumberFormat="1" applyFont="1" applyFill="1" applyAlignment="1">
      <alignment horizontal="center"/>
    </xf>
    <xf numFmtId="164" fontId="27" fillId="3" borderId="0" xfId="2" applyNumberFormat="1" applyFont="1" applyFill="1" applyAlignment="1">
      <alignment horizontal="center"/>
    </xf>
    <xf numFmtId="2" fontId="29" fillId="3" borderId="6" xfId="2" applyNumberFormat="1" applyFont="1" applyFill="1" applyBorder="1" applyAlignment="1">
      <alignment horizontal="center"/>
    </xf>
    <xf numFmtId="0" fontId="29" fillId="3" borderId="9" xfId="2" applyFont="1" applyFill="1" applyBorder="1" applyAlignment="1">
      <alignment horizontal="center" vertical="center" wrapText="1"/>
    </xf>
    <xf numFmtId="0" fontId="25" fillId="7" borderId="44" xfId="2" applyFont="1" applyFill="1" applyBorder="1" applyAlignment="1">
      <alignment horizontal="center" vertical="center"/>
    </xf>
    <xf numFmtId="0" fontId="25" fillId="7" borderId="9" xfId="2" applyFont="1" applyFill="1" applyBorder="1" applyAlignment="1">
      <alignment horizontal="center" vertical="center"/>
    </xf>
    <xf numFmtId="2" fontId="29" fillId="3" borderId="8" xfId="2" applyNumberFormat="1" applyFont="1" applyFill="1" applyBorder="1" applyAlignment="1">
      <alignment horizontal="center"/>
    </xf>
    <xf numFmtId="0" fontId="13" fillId="0" borderId="6" xfId="2" applyFont="1" applyBorder="1"/>
    <xf numFmtId="0" fontId="25" fillId="7" borderId="46" xfId="2" applyFont="1" applyFill="1" applyBorder="1" applyAlignment="1">
      <alignment horizontal="center" vertical="center"/>
    </xf>
    <xf numFmtId="2" fontId="29" fillId="3" borderId="15" xfId="2" applyNumberFormat="1" applyFont="1" applyFill="1" applyBorder="1" applyAlignment="1">
      <alignment horizontal="center"/>
    </xf>
    <xf numFmtId="0" fontId="25" fillId="7" borderId="25" xfId="2" applyFont="1" applyFill="1" applyBorder="1" applyAlignment="1">
      <alignment horizontal="center" vertical="center"/>
    </xf>
    <xf numFmtId="2" fontId="29" fillId="3" borderId="27" xfId="2" applyNumberFormat="1" applyFont="1" applyFill="1" applyBorder="1" applyAlignment="1">
      <alignment horizontal="center"/>
    </xf>
    <xf numFmtId="0" fontId="25" fillId="0" borderId="47" xfId="2" applyFont="1" applyBorder="1"/>
    <xf numFmtId="0" fontId="25" fillId="0" borderId="17" xfId="2" applyFont="1" applyBorder="1"/>
    <xf numFmtId="0" fontId="25" fillId="0" borderId="18" xfId="2" applyFont="1" applyBorder="1"/>
    <xf numFmtId="0" fontId="25" fillId="3" borderId="19" xfId="2" applyFont="1" applyFill="1" applyBorder="1"/>
    <xf numFmtId="0" fontId="24" fillId="0" borderId="0" xfId="2" applyFont="1" applyAlignment="1">
      <alignment horizontal="center"/>
    </xf>
    <xf numFmtId="0" fontId="11" fillId="3" borderId="44" xfId="2" applyFont="1" applyFill="1" applyBorder="1" applyAlignment="1">
      <alignment horizontal="center" vertical="center" wrapText="1"/>
    </xf>
    <xf numFmtId="0" fontId="11" fillId="3" borderId="8" xfId="2" applyFont="1" applyFill="1" applyBorder="1" applyAlignment="1">
      <alignment horizontal="center" vertical="center" wrapText="1"/>
    </xf>
    <xf numFmtId="0" fontId="11" fillId="3" borderId="45" xfId="2" applyFont="1" applyFill="1" applyBorder="1" applyAlignment="1">
      <alignment horizontal="center" vertical="center" wrapText="1"/>
    </xf>
    <xf numFmtId="0" fontId="11" fillId="3" borderId="41" xfId="2" applyFont="1" applyFill="1" applyBorder="1" applyAlignment="1">
      <alignment horizontal="center" vertical="center" wrapText="1"/>
    </xf>
    <xf numFmtId="0" fontId="11" fillId="3" borderId="43" xfId="2" applyFont="1" applyFill="1" applyBorder="1" applyAlignment="1">
      <alignment vertical="center" wrapText="1"/>
    </xf>
    <xf numFmtId="0" fontId="11" fillId="3" borderId="45" xfId="2" applyFont="1" applyFill="1" applyBorder="1" applyAlignment="1">
      <alignment vertical="center" wrapText="1"/>
    </xf>
    <xf numFmtId="0" fontId="25" fillId="3" borderId="10" xfId="2" applyFont="1" applyFill="1" applyBorder="1" applyAlignment="1">
      <alignment horizontal="center" vertical="center" wrapText="1"/>
    </xf>
    <xf numFmtId="0" fontId="25" fillId="3" borderId="44" xfId="2" applyFont="1" applyFill="1" applyBorder="1" applyAlignment="1">
      <alignment horizontal="center" vertical="center"/>
    </xf>
    <xf numFmtId="0" fontId="25" fillId="3" borderId="45" xfId="2" applyFont="1" applyFill="1" applyBorder="1" applyAlignment="1">
      <alignment horizontal="center" vertical="center"/>
    </xf>
    <xf numFmtId="0" fontId="25" fillId="3" borderId="11" xfId="2" applyFont="1" applyFill="1" applyBorder="1" applyAlignment="1">
      <alignment horizontal="center" vertical="center"/>
    </xf>
    <xf numFmtId="9" fontId="35" fillId="0" borderId="43" xfId="1" applyFont="1" applyFill="1" applyBorder="1" applyAlignment="1" applyProtection="1">
      <alignment horizontal="center" vertical="center"/>
      <protection locked="0"/>
    </xf>
    <xf numFmtId="9" fontId="35" fillId="0" borderId="45" xfId="1" applyFont="1" applyFill="1" applyBorder="1" applyAlignment="1" applyProtection="1">
      <alignment horizontal="center" vertical="center"/>
      <protection locked="0"/>
    </xf>
    <xf numFmtId="0" fontId="30" fillId="0" borderId="10" xfId="2" applyFont="1" applyBorder="1" applyAlignment="1" applyProtection="1">
      <alignment horizontal="center" vertical="center"/>
      <protection locked="0"/>
    </xf>
    <xf numFmtId="164" fontId="29" fillId="5" borderId="44" xfId="2" applyNumberFormat="1" applyFont="1" applyFill="1" applyBorder="1" applyAlignment="1">
      <alignment horizontal="center" vertical="center"/>
    </xf>
    <xf numFmtId="164" fontId="29" fillId="5" borderId="8" xfId="2" applyNumberFormat="1" applyFont="1" applyFill="1" applyBorder="1" applyAlignment="1">
      <alignment horizontal="center" vertical="center"/>
    </xf>
    <xf numFmtId="164" fontId="29" fillId="5" borderId="45" xfId="2" applyNumberFormat="1" applyFont="1" applyFill="1" applyBorder="1" applyAlignment="1">
      <alignment horizontal="center" vertical="center"/>
    </xf>
    <xf numFmtId="164" fontId="29" fillId="5" borderId="11" xfId="2" applyNumberFormat="1" applyFont="1" applyFill="1" applyBorder="1" applyAlignment="1">
      <alignment horizontal="center" vertical="center"/>
    </xf>
    <xf numFmtId="164" fontId="25" fillId="7" borderId="43" xfId="2" applyNumberFormat="1" applyFont="1" applyFill="1" applyBorder="1" applyAlignment="1">
      <alignment horizontal="center" vertical="center"/>
    </xf>
    <xf numFmtId="164" fontId="25" fillId="7" borderId="45" xfId="2" applyNumberFormat="1" applyFont="1" applyFill="1" applyBorder="1" applyAlignment="1">
      <alignment horizontal="center" vertical="center"/>
    </xf>
    <xf numFmtId="0" fontId="30" fillId="0" borderId="61" xfId="2" applyFont="1" applyBorder="1" applyAlignment="1" applyProtection="1">
      <alignment horizontal="center" vertical="center"/>
      <protection locked="0"/>
    </xf>
    <xf numFmtId="164" fontId="29" fillId="5" borderId="46" xfId="2" applyNumberFormat="1" applyFont="1" applyFill="1" applyBorder="1" applyAlignment="1">
      <alignment horizontal="center" vertical="center"/>
    </xf>
    <xf numFmtId="164" fontId="29" fillId="5" borderId="15" xfId="2" applyNumberFormat="1" applyFont="1" applyFill="1" applyBorder="1" applyAlignment="1">
      <alignment horizontal="center" vertical="center"/>
    </xf>
    <xf numFmtId="164" fontId="29" fillId="5" borderId="52" xfId="2" applyNumberFormat="1" applyFont="1" applyFill="1" applyBorder="1" applyAlignment="1">
      <alignment horizontal="center" vertical="center"/>
    </xf>
    <xf numFmtId="164" fontId="25" fillId="7" borderId="48" xfId="2" applyNumberFormat="1" applyFont="1" applyFill="1" applyBorder="1" applyAlignment="1">
      <alignment horizontal="center" vertical="center"/>
    </xf>
    <xf numFmtId="164" fontId="25" fillId="7" borderId="27" xfId="2" applyNumberFormat="1" applyFont="1" applyFill="1" applyBorder="1" applyAlignment="1">
      <alignment horizontal="center" vertical="center"/>
    </xf>
    <xf numFmtId="9" fontId="29" fillId="0" borderId="45" xfId="1" applyFont="1" applyBorder="1" applyAlignment="1" applyProtection="1">
      <alignment horizontal="center"/>
      <protection locked="0"/>
    </xf>
    <xf numFmtId="9" fontId="29" fillId="0" borderId="27" xfId="1" applyFont="1" applyBorder="1" applyAlignment="1" applyProtection="1">
      <alignment horizontal="center"/>
      <protection locked="0"/>
    </xf>
    <xf numFmtId="0" fontId="24" fillId="3" borderId="50" xfId="2" applyFont="1" applyFill="1" applyBorder="1" applyAlignment="1">
      <alignment horizontal="left"/>
    </xf>
    <xf numFmtId="0" fontId="24" fillId="3" borderId="19" xfId="2" applyFont="1" applyFill="1" applyBorder="1" applyAlignment="1">
      <alignment horizontal="left"/>
    </xf>
    <xf numFmtId="0" fontId="11" fillId="9" borderId="44" xfId="2" applyFont="1" applyFill="1" applyBorder="1" applyAlignment="1">
      <alignment horizontal="center" vertical="center" wrapText="1"/>
    </xf>
    <xf numFmtId="0" fontId="11" fillId="9" borderId="8" xfId="2" applyFont="1" applyFill="1" applyBorder="1" applyAlignment="1">
      <alignment horizontal="center" vertical="center" wrapText="1"/>
    </xf>
    <xf numFmtId="0" fontId="11" fillId="9" borderId="45" xfId="2" applyFont="1" applyFill="1" applyBorder="1" applyAlignment="1">
      <alignment horizontal="center" vertical="center" wrapText="1"/>
    </xf>
    <xf numFmtId="0" fontId="11" fillId="9" borderId="41" xfId="2" applyFont="1" applyFill="1" applyBorder="1" applyAlignment="1">
      <alignment horizontal="center" vertical="center" wrapText="1"/>
    </xf>
    <xf numFmtId="0" fontId="25" fillId="9" borderId="44" xfId="2" applyFont="1" applyFill="1" applyBorder="1" applyAlignment="1">
      <alignment horizontal="center" vertical="center"/>
    </xf>
    <xf numFmtId="0" fontId="25" fillId="9" borderId="8" xfId="2" applyFont="1" applyFill="1" applyBorder="1" applyAlignment="1">
      <alignment horizontal="center" vertical="center"/>
    </xf>
    <xf numFmtId="0" fontId="25" fillId="9" borderId="45" xfId="2" applyFont="1" applyFill="1" applyBorder="1" applyAlignment="1">
      <alignment horizontal="center" vertical="center"/>
    </xf>
    <xf numFmtId="0" fontId="25" fillId="9" borderId="11" xfId="2" applyFont="1" applyFill="1" applyBorder="1" applyAlignment="1">
      <alignment horizontal="center" vertical="center"/>
    </xf>
    <xf numFmtId="0" fontId="11" fillId="9" borderId="43" xfId="2" applyFont="1" applyFill="1" applyBorder="1" applyAlignment="1">
      <alignment vertical="center" wrapText="1"/>
    </xf>
    <xf numFmtId="0" fontId="11" fillId="9" borderId="45" xfId="2" applyFont="1" applyFill="1" applyBorder="1" applyAlignment="1">
      <alignment vertical="center" wrapText="1"/>
    </xf>
    <xf numFmtId="0" fontId="29" fillId="9" borderId="9" xfId="2" applyFont="1" applyFill="1" applyBorder="1" applyAlignment="1">
      <alignment horizontal="center" vertical="center" wrapText="1"/>
    </xf>
    <xf numFmtId="0" fontId="29" fillId="9" borderId="4" xfId="2" applyFont="1" applyFill="1" applyBorder="1" applyAlignment="1">
      <alignment horizontal="center" vertical="center"/>
    </xf>
    <xf numFmtId="0" fontId="29" fillId="9" borderId="8" xfId="2" applyFont="1" applyFill="1" applyBorder="1" applyAlignment="1">
      <alignment horizontal="center" vertical="center"/>
    </xf>
    <xf numFmtId="0" fontId="5" fillId="9" borderId="39" xfId="2" applyFill="1" applyBorder="1" applyAlignment="1">
      <alignment horizontal="center" vertical="center"/>
    </xf>
    <xf numFmtId="0" fontId="29" fillId="9" borderId="38" xfId="2" applyFont="1" applyFill="1" applyBorder="1" applyAlignment="1">
      <alignment horizontal="center" vertical="center"/>
    </xf>
    <xf numFmtId="0" fontId="29" fillId="9" borderId="40" xfId="2" applyFont="1" applyFill="1" applyBorder="1" applyAlignment="1">
      <alignment horizontal="center" vertical="center"/>
    </xf>
    <xf numFmtId="0" fontId="29" fillId="9" borderId="44" xfId="2" applyFont="1" applyFill="1" applyBorder="1" applyAlignment="1">
      <alignment horizontal="center" vertical="center"/>
    </xf>
    <xf numFmtId="0" fontId="29" fillId="9" borderId="45" xfId="2" applyFont="1" applyFill="1" applyBorder="1" applyAlignment="1">
      <alignment horizontal="center" vertical="center"/>
    </xf>
    <xf numFmtId="0" fontId="24" fillId="9" borderId="50" xfId="2" applyFont="1" applyFill="1" applyBorder="1" applyAlignment="1">
      <alignment horizontal="left"/>
    </xf>
    <xf numFmtId="0" fontId="24" fillId="9" borderId="19" xfId="2" applyFont="1" applyFill="1" applyBorder="1"/>
    <xf numFmtId="0" fontId="24" fillId="9" borderId="19" xfId="2" applyFont="1" applyFill="1" applyBorder="1" applyAlignment="1">
      <alignment horizontal="left"/>
    </xf>
    <xf numFmtId="0" fontId="25" fillId="9" borderId="20" xfId="2" applyFont="1" applyFill="1" applyBorder="1"/>
    <xf numFmtId="0" fontId="25" fillId="9" borderId="7" xfId="2" applyFont="1" applyFill="1" applyBorder="1"/>
    <xf numFmtId="0" fontId="13" fillId="9" borderId="0" xfId="2" applyFont="1" applyFill="1" applyAlignment="1">
      <alignment horizontal="center"/>
    </xf>
    <xf numFmtId="0" fontId="25" fillId="9" borderId="0" xfId="2" applyFont="1" applyFill="1"/>
    <xf numFmtId="0" fontId="30" fillId="9" borderId="0" xfId="2" quotePrefix="1" applyFont="1" applyFill="1" applyAlignment="1">
      <alignment horizontal="left"/>
    </xf>
    <xf numFmtId="0" fontId="24" fillId="9" borderId="0" xfId="2" applyFont="1" applyFill="1" applyAlignment="1">
      <alignment horizontal="left"/>
    </xf>
    <xf numFmtId="0" fontId="24" fillId="9" borderId="0" xfId="2" applyFont="1" applyFill="1"/>
    <xf numFmtId="0" fontId="25" fillId="9" borderId="6" xfId="2" applyFont="1" applyFill="1" applyBorder="1"/>
    <xf numFmtId="0" fontId="25" fillId="9" borderId="7" xfId="2" applyFont="1" applyFill="1" applyBorder="1" applyAlignment="1">
      <alignment horizontal="left"/>
    </xf>
    <xf numFmtId="0" fontId="13" fillId="9" borderId="7" xfId="2" applyFont="1" applyFill="1" applyBorder="1" applyAlignment="1">
      <alignment horizontal="left"/>
    </xf>
    <xf numFmtId="0" fontId="25" fillId="9" borderId="0" xfId="2" applyFont="1" applyFill="1" applyAlignment="1">
      <alignment horizontal="center" vertical="center"/>
    </xf>
    <xf numFmtId="0" fontId="25" fillId="9" borderId="0" xfId="2" quotePrefix="1" applyFont="1" applyFill="1" applyAlignment="1">
      <alignment horizontal="left"/>
    </xf>
    <xf numFmtId="0" fontId="25" fillId="9" borderId="0" xfId="2" applyFont="1" applyFill="1" applyAlignment="1">
      <alignment vertical="top" wrapText="1"/>
    </xf>
    <xf numFmtId="0" fontId="30" fillId="9" borderId="17" xfId="2" quotePrefix="1" applyFont="1" applyFill="1" applyBorder="1" applyAlignment="1">
      <alignment horizontal="left"/>
    </xf>
    <xf numFmtId="0" fontId="25" fillId="9" borderId="17" xfId="2" applyFont="1" applyFill="1" applyBorder="1"/>
    <xf numFmtId="0" fontId="25" fillId="9" borderId="18" xfId="2" applyFont="1" applyFill="1" applyBorder="1"/>
    <xf numFmtId="0" fontId="13" fillId="9" borderId="0" xfId="2" applyFont="1" applyFill="1" applyAlignment="1">
      <alignment horizontal="left"/>
    </xf>
    <xf numFmtId="0" fontId="25" fillId="9" borderId="8" xfId="2" applyFont="1" applyFill="1" applyBorder="1"/>
    <xf numFmtId="0" fontId="25" fillId="9" borderId="8" xfId="2" applyFont="1" applyFill="1" applyBorder="1" applyAlignment="1">
      <alignment horizontal="left"/>
    </xf>
    <xf numFmtId="0" fontId="30" fillId="9" borderId="0" xfId="2" applyFont="1" applyFill="1" applyAlignment="1" applyProtection="1">
      <alignment horizontal="center" vertical="center"/>
      <protection locked="0"/>
    </xf>
    <xf numFmtId="0" fontId="13" fillId="9" borderId="0" xfId="2" quotePrefix="1" applyFont="1" applyFill="1" applyAlignment="1">
      <alignment horizontal="center" vertical="center"/>
    </xf>
    <xf numFmtId="0" fontId="13" fillId="9" borderId="0" xfId="2" applyFont="1" applyFill="1" applyAlignment="1">
      <alignment horizontal="center" vertical="center"/>
    </xf>
    <xf numFmtId="0" fontId="29" fillId="9" borderId="0" xfId="2" applyFont="1" applyFill="1" applyAlignment="1">
      <alignment horizontal="center"/>
    </xf>
    <xf numFmtId="0" fontId="29" fillId="9" borderId="0" xfId="2" applyFont="1" applyFill="1" applyAlignment="1">
      <alignment horizontal="left"/>
    </xf>
    <xf numFmtId="0" fontId="29" fillId="9" borderId="0" xfId="2" applyFont="1" applyFill="1"/>
    <xf numFmtId="0" fontId="29" fillId="9" borderId="44" xfId="2" applyFont="1" applyFill="1" applyBorder="1" applyAlignment="1">
      <alignment vertical="center"/>
    </xf>
    <xf numFmtId="0" fontId="29" fillId="9" borderId="8" xfId="2" applyFont="1" applyFill="1" applyBorder="1" applyAlignment="1">
      <alignment vertical="center"/>
    </xf>
    <xf numFmtId="0" fontId="29" fillId="9" borderId="41" xfId="2" applyFont="1" applyFill="1" applyBorder="1" applyAlignment="1">
      <alignment horizontal="center" vertical="center"/>
    </xf>
    <xf numFmtId="0" fontId="29" fillId="9" borderId="5" xfId="2" applyFont="1" applyFill="1" applyBorder="1" applyAlignment="1">
      <alignment horizontal="center" vertical="center"/>
    </xf>
    <xf numFmtId="0" fontId="29" fillId="9" borderId="56" xfId="2" applyFont="1" applyFill="1" applyBorder="1"/>
    <xf numFmtId="0" fontId="29" fillId="9" borderId="13" xfId="2" applyFont="1" applyFill="1" applyBorder="1"/>
    <xf numFmtId="0" fontId="29" fillId="9" borderId="21" xfId="2" applyFont="1" applyFill="1" applyBorder="1"/>
    <xf numFmtId="0" fontId="29" fillId="9" borderId="36" xfId="2" applyFont="1" applyFill="1" applyBorder="1" applyAlignment="1">
      <alignment horizontal="center"/>
    </xf>
    <xf numFmtId="0" fontId="29" fillId="9" borderId="48" xfId="2" applyFont="1" applyFill="1" applyBorder="1"/>
    <xf numFmtId="0" fontId="29" fillId="9" borderId="62" xfId="2" applyFont="1" applyFill="1" applyBorder="1"/>
    <xf numFmtId="0" fontId="29" fillId="9" borderId="26" xfId="2" applyFont="1" applyFill="1" applyBorder="1"/>
    <xf numFmtId="0" fontId="29" fillId="9" borderId="15" xfId="2" applyFont="1" applyFill="1" applyBorder="1" applyAlignment="1">
      <alignment horizontal="center"/>
    </xf>
    <xf numFmtId="0" fontId="30" fillId="0" borderId="45" xfId="2" applyFont="1" applyBorder="1" applyAlignment="1" applyProtection="1">
      <alignment horizontal="center"/>
      <protection locked="0"/>
    </xf>
    <xf numFmtId="0" fontId="30" fillId="5" borderId="15" xfId="2" applyFont="1" applyFill="1" applyBorder="1" applyAlignment="1" applyProtection="1">
      <alignment horizontal="center" vertical="center"/>
      <protection locked="0"/>
    </xf>
    <xf numFmtId="164" fontId="29" fillId="9" borderId="0" xfId="2" applyNumberFormat="1" applyFont="1" applyFill="1" applyAlignment="1">
      <alignment horizontal="center"/>
    </xf>
    <xf numFmtId="2" fontId="29" fillId="9" borderId="0" xfId="2" applyNumberFormat="1" applyFont="1" applyFill="1" applyAlignment="1">
      <alignment horizontal="center"/>
    </xf>
    <xf numFmtId="164" fontId="27" fillId="9" borderId="0" xfId="2" applyNumberFormat="1" applyFont="1" applyFill="1" applyAlignment="1">
      <alignment horizontal="center"/>
    </xf>
    <xf numFmtId="2" fontId="29" fillId="9" borderId="6" xfId="2" applyNumberFormat="1" applyFont="1" applyFill="1" applyBorder="1" applyAlignment="1">
      <alignment horizontal="center"/>
    </xf>
    <xf numFmtId="0" fontId="29" fillId="9" borderId="0" xfId="2" applyFont="1" applyFill="1" applyAlignment="1">
      <alignment horizontal="center" vertical="center"/>
    </xf>
    <xf numFmtId="164" fontId="30" fillId="9" borderId="0" xfId="2" applyNumberFormat="1" applyFont="1" applyFill="1" applyAlignment="1" applyProtection="1">
      <alignment horizontal="center" vertical="center"/>
      <protection locked="0"/>
    </xf>
    <xf numFmtId="164" fontId="13" fillId="9" borderId="0" xfId="2" applyNumberFormat="1" applyFont="1" applyFill="1" applyAlignment="1">
      <alignment horizontal="center" vertical="center"/>
    </xf>
    <xf numFmtId="0" fontId="25" fillId="9" borderId="19" xfId="2" applyFont="1" applyFill="1" applyBorder="1" applyAlignment="1">
      <alignment horizontal="center"/>
    </xf>
    <xf numFmtId="0" fontId="25" fillId="9" borderId="0" xfId="2" applyFont="1" applyFill="1" applyAlignment="1">
      <alignment horizontal="center"/>
    </xf>
    <xf numFmtId="0" fontId="30" fillId="5" borderId="8" xfId="2" applyFont="1" applyFill="1" applyBorder="1" applyAlignment="1" applyProtection="1">
      <alignment horizontal="center" vertical="center"/>
      <protection locked="0"/>
    </xf>
    <xf numFmtId="2" fontId="30" fillId="5" borderId="41" xfId="2" applyNumberFormat="1" applyFont="1" applyFill="1" applyBorder="1" applyAlignment="1" applyProtection="1">
      <alignment horizontal="center" vertical="center"/>
      <protection locked="0"/>
    </xf>
    <xf numFmtId="2" fontId="29" fillId="5" borderId="8" xfId="2" applyNumberFormat="1" applyFont="1" applyFill="1" applyBorder="1" applyAlignment="1">
      <alignment horizontal="center"/>
    </xf>
    <xf numFmtId="2" fontId="29" fillId="5" borderId="39" xfId="2" applyNumberFormat="1" applyFont="1" applyFill="1" applyBorder="1" applyAlignment="1">
      <alignment horizontal="center"/>
    </xf>
    <xf numFmtId="2" fontId="29" fillId="5" borderId="45" xfId="2" applyNumberFormat="1" applyFont="1" applyFill="1" applyBorder="1" applyAlignment="1">
      <alignment horizontal="center"/>
    </xf>
    <xf numFmtId="2" fontId="27" fillId="5" borderId="44" xfId="2" applyNumberFormat="1" applyFont="1" applyFill="1" applyBorder="1" applyAlignment="1">
      <alignment horizontal="center"/>
    </xf>
    <xf numFmtId="2" fontId="29" fillId="3" borderId="52" xfId="2" applyNumberFormat="1" applyFont="1" applyFill="1" applyBorder="1" applyAlignment="1">
      <alignment horizontal="center"/>
    </xf>
    <xf numFmtId="2" fontId="29" fillId="5" borderId="15" xfId="2" applyNumberFormat="1" applyFont="1" applyFill="1" applyBorder="1" applyAlignment="1">
      <alignment horizontal="center"/>
    </xf>
    <xf numFmtId="0" fontId="25" fillId="9" borderId="9" xfId="2" applyFont="1" applyFill="1" applyBorder="1" applyAlignment="1">
      <alignment horizontal="center" vertical="center"/>
    </xf>
    <xf numFmtId="0" fontId="29" fillId="9" borderId="9" xfId="2" applyFont="1" applyFill="1" applyBorder="1" applyAlignment="1">
      <alignment horizontal="center" vertical="center"/>
    </xf>
    <xf numFmtId="0" fontId="25" fillId="0" borderId="61" xfId="2" applyFont="1" applyBorder="1" applyAlignment="1" applyProtection="1">
      <alignment horizontal="center" vertical="center"/>
      <protection locked="0"/>
    </xf>
    <xf numFmtId="9" fontId="5" fillId="0" borderId="43" xfId="1" applyFont="1" applyFill="1" applyBorder="1" applyAlignment="1" applyProtection="1">
      <alignment horizontal="center" vertical="center"/>
      <protection locked="0"/>
    </xf>
    <xf numFmtId="9" fontId="5" fillId="0" borderId="45" xfId="1" applyFont="1" applyFill="1" applyBorder="1" applyAlignment="1" applyProtection="1">
      <alignment horizontal="center" vertical="center"/>
      <protection locked="0"/>
    </xf>
    <xf numFmtId="0" fontId="5" fillId="3" borderId="0" xfId="0" applyFont="1" applyFill="1"/>
    <xf numFmtId="14" fontId="15" fillId="0" borderId="0" xfId="1780" applyNumberFormat="1" applyFont="1" applyAlignment="1">
      <alignment horizontal="center" vertical="center"/>
    </xf>
    <xf numFmtId="0" fontId="15" fillId="0" borderId="0" xfId="1780" applyFont="1" applyAlignment="1">
      <alignment horizontal="center" vertical="center"/>
    </xf>
    <xf numFmtId="0" fontId="38" fillId="0" borderId="0" xfId="1780" applyFont="1" applyAlignment="1">
      <alignment horizontal="center" vertical="center"/>
    </xf>
    <xf numFmtId="0" fontId="15" fillId="0" borderId="0" xfId="1780" applyFont="1" applyAlignment="1">
      <alignment horizontal="center"/>
    </xf>
    <xf numFmtId="14" fontId="15" fillId="0" borderId="0" xfId="0" applyNumberFormat="1" applyFont="1" applyAlignment="1">
      <alignment horizontal="center" vertical="center"/>
    </xf>
    <xf numFmtId="0" fontId="15" fillId="0" borderId="0" xfId="0" applyFont="1" applyAlignment="1">
      <alignment horizontal="center"/>
    </xf>
    <xf numFmtId="14" fontId="15" fillId="0" borderId="0" xfId="0" applyNumberFormat="1" applyFont="1"/>
    <xf numFmtId="14" fontId="29" fillId="3" borderId="0" xfId="0" applyNumberFormat="1" applyFont="1" applyFill="1"/>
    <xf numFmtId="0" fontId="29" fillId="3" borderId="0" xfId="0" applyFont="1" applyFill="1" applyAlignment="1">
      <alignment horizontal="center"/>
    </xf>
    <xf numFmtId="166" fontId="5" fillId="3" borderId="0" xfId="1794" applyNumberFormat="1" applyFill="1" applyAlignment="1">
      <alignment horizontal="center"/>
    </xf>
    <xf numFmtId="0" fontId="5" fillId="3" borderId="0" xfId="0" applyFont="1" applyFill="1" applyAlignment="1">
      <alignment horizontal="center"/>
    </xf>
    <xf numFmtId="0" fontId="5" fillId="0" borderId="0" xfId="0" applyFont="1" applyAlignment="1">
      <alignment horizontal="center"/>
    </xf>
    <xf numFmtId="0" fontId="13" fillId="3" borderId="0" xfId="1794" applyFont="1" applyFill="1"/>
    <xf numFmtId="0" fontId="11" fillId="3" borderId="0" xfId="1794" applyFont="1" applyFill="1" applyAlignment="1">
      <alignment horizontal="center" vertical="center"/>
    </xf>
    <xf numFmtId="0" fontId="5" fillId="0" borderId="0" xfId="1799" applyFont="1"/>
    <xf numFmtId="0" fontId="5" fillId="0" borderId="50" xfId="1799" applyFont="1" applyBorder="1"/>
    <xf numFmtId="0" fontId="11" fillId="0" borderId="19" xfId="1799" applyFont="1" applyBorder="1"/>
    <xf numFmtId="0" fontId="5" fillId="0" borderId="19" xfId="1799" applyFont="1" applyBorder="1"/>
    <xf numFmtId="0" fontId="5" fillId="0" borderId="20" xfId="1799" applyFont="1" applyBorder="1"/>
    <xf numFmtId="0" fontId="5" fillId="0" borderId="7" xfId="1799" applyFont="1" applyBorder="1"/>
    <xf numFmtId="0" fontId="11" fillId="0" borderId="7" xfId="1799" applyFont="1" applyBorder="1"/>
    <xf numFmtId="0" fontId="11" fillId="0" borderId="0" xfId="1799" applyFont="1"/>
    <xf numFmtId="0" fontId="11" fillId="0" borderId="6" xfId="1799" applyFont="1" applyBorder="1"/>
    <xf numFmtId="164" fontId="5" fillId="0" borderId="0" xfId="1799" applyNumberFormat="1" applyFont="1"/>
    <xf numFmtId="164" fontId="5" fillId="0" borderId="6" xfId="1799" applyNumberFormat="1" applyFont="1" applyBorder="1"/>
    <xf numFmtId="0" fontId="5" fillId="0" borderId="47" xfId="1799" applyFont="1" applyBorder="1"/>
    <xf numFmtId="164" fontId="5" fillId="0" borderId="17" xfId="1799" applyNumberFormat="1" applyFont="1" applyBorder="1"/>
    <xf numFmtId="164" fontId="5" fillId="0" borderId="18" xfId="1799" applyNumberFormat="1" applyFont="1" applyBorder="1"/>
    <xf numFmtId="164" fontId="11" fillId="0" borderId="19" xfId="1799" applyNumberFormat="1" applyFont="1" applyBorder="1"/>
    <xf numFmtId="164" fontId="5" fillId="0" borderId="19" xfId="1799" applyNumberFormat="1" applyFont="1" applyBorder="1"/>
    <xf numFmtId="164" fontId="5" fillId="0" borderId="20" xfId="1799" applyNumberFormat="1" applyFont="1" applyBorder="1"/>
    <xf numFmtId="49" fontId="5" fillId="0" borderId="0" xfId="0" applyNumberFormat="1" applyFont="1"/>
    <xf numFmtId="0" fontId="13" fillId="4" borderId="8" xfId="1770" applyFont="1" applyFill="1" applyBorder="1" applyAlignment="1">
      <alignment horizontal="center" vertical="center"/>
    </xf>
    <xf numFmtId="22" fontId="11" fillId="11" borderId="28" xfId="1795" applyNumberFormat="1" applyFont="1" applyFill="1" applyBorder="1" applyAlignment="1">
      <alignment wrapText="1"/>
    </xf>
    <xf numFmtId="0" fontId="11" fillId="11" borderId="54" xfId="1795" applyFont="1" applyFill="1" applyBorder="1" applyAlignment="1">
      <alignment wrapText="1"/>
    </xf>
    <xf numFmtId="4" fontId="11" fillId="11" borderId="49" xfId="1795" applyNumberFormat="1" applyFont="1" applyFill="1" applyBorder="1"/>
    <xf numFmtId="1" fontId="16" fillId="10" borderId="36" xfId="1795" applyNumberFormat="1" applyFill="1" applyBorder="1"/>
    <xf numFmtId="168" fontId="16" fillId="10" borderId="36" xfId="1795" applyNumberFormat="1" applyFill="1" applyBorder="1"/>
    <xf numFmtId="4" fontId="11" fillId="10" borderId="37" xfId="1795" applyNumberFormat="1" applyFont="1" applyFill="1" applyBorder="1"/>
    <xf numFmtId="1" fontId="16" fillId="10" borderId="8" xfId="1795" applyNumberFormat="1" applyFill="1" applyBorder="1"/>
    <xf numFmtId="168" fontId="16" fillId="10" borderId="8" xfId="1795" applyNumberFormat="1" applyFill="1" applyBorder="1"/>
    <xf numFmtId="4" fontId="11" fillId="10" borderId="45" xfId="1795" applyNumberFormat="1" applyFont="1" applyFill="1" applyBorder="1"/>
    <xf numFmtId="0" fontId="16" fillId="10" borderId="8" xfId="1795" applyFill="1" applyBorder="1"/>
    <xf numFmtId="0" fontId="16" fillId="10" borderId="15" xfId="1795" applyFill="1" applyBorder="1"/>
    <xf numFmtId="4" fontId="11" fillId="10" borderId="27" xfId="1795" applyNumberFormat="1" applyFont="1" applyFill="1" applyBorder="1"/>
    <xf numFmtId="1" fontId="11" fillId="8" borderId="21" xfId="1795" quotePrefix="1" applyNumberFormat="1" applyFont="1" applyFill="1" applyBorder="1" applyAlignment="1">
      <alignment horizontal="right"/>
    </xf>
    <xf numFmtId="0" fontId="11" fillId="8" borderId="36" xfId="1795" applyFont="1" applyFill="1" applyBorder="1" applyAlignment="1">
      <alignment horizontal="right"/>
    </xf>
    <xf numFmtId="1" fontId="11" fillId="8" borderId="41" xfId="1795" quotePrefix="1" applyNumberFormat="1" applyFont="1" applyFill="1" applyBorder="1" applyAlignment="1">
      <alignment horizontal="right"/>
    </xf>
    <xf numFmtId="0" fontId="11" fillId="8" borderId="8" xfId="1795" applyFont="1" applyFill="1" applyBorder="1" applyAlignment="1">
      <alignment horizontal="right"/>
    </xf>
    <xf numFmtId="0" fontId="39" fillId="0" borderId="0" xfId="1797" applyFont="1"/>
    <xf numFmtId="0" fontId="41" fillId="0" borderId="65" xfId="0" applyFont="1" applyBorder="1" applyAlignment="1">
      <alignment horizontal="right" vertical="center" wrapText="1"/>
    </xf>
    <xf numFmtId="0" fontId="40" fillId="0" borderId="65" xfId="0" applyFont="1" applyBorder="1" applyAlignment="1">
      <alignment horizontal="right" vertical="center" wrapText="1"/>
    </xf>
    <xf numFmtId="0" fontId="40" fillId="0" borderId="64" xfId="0" applyFont="1" applyBorder="1" applyAlignment="1">
      <alignment horizontal="right" vertical="center" wrapText="1"/>
    </xf>
    <xf numFmtId="0" fontId="40" fillId="12" borderId="65" xfId="0" applyFont="1" applyFill="1" applyBorder="1" applyAlignment="1">
      <alignment horizontal="right" vertical="center" wrapText="1"/>
    </xf>
    <xf numFmtId="0" fontId="41" fillId="12" borderId="18" xfId="0" applyFont="1" applyFill="1" applyBorder="1" applyAlignment="1">
      <alignment horizontal="center" vertical="center" wrapText="1"/>
    </xf>
    <xf numFmtId="164" fontId="40" fillId="0" borderId="18" xfId="0" applyNumberFormat="1" applyFont="1" applyBorder="1" applyAlignment="1">
      <alignment horizontal="center" vertical="center" wrapText="1"/>
    </xf>
    <xf numFmtId="164" fontId="25" fillId="0" borderId="60" xfId="2" applyNumberFormat="1" applyFont="1" applyBorder="1" applyAlignment="1">
      <alignment horizontal="center"/>
    </xf>
    <xf numFmtId="0" fontId="41" fillId="12" borderId="28" xfId="0" applyFont="1" applyFill="1" applyBorder="1" applyAlignment="1">
      <alignment vertical="center"/>
    </xf>
    <xf numFmtId="0" fontId="41" fillId="12" borderId="29" xfId="0" applyFont="1" applyFill="1" applyBorder="1" applyAlignment="1">
      <alignment vertical="center"/>
    </xf>
    <xf numFmtId="164" fontId="40" fillId="0" borderId="6" xfId="0" applyNumberFormat="1" applyFont="1" applyBorder="1" applyAlignment="1">
      <alignment horizontal="center" vertical="center" wrapText="1"/>
    </xf>
    <xf numFmtId="0" fontId="41" fillId="12" borderId="65" xfId="0" applyFont="1" applyFill="1" applyBorder="1" applyAlignment="1">
      <alignment horizontal="center" vertical="center" wrapText="1"/>
    </xf>
    <xf numFmtId="0" fontId="41" fillId="12" borderId="60" xfId="0" applyFont="1" applyFill="1" applyBorder="1" applyAlignment="1">
      <alignment horizontal="right" vertical="center"/>
    </xf>
    <xf numFmtId="0" fontId="41" fillId="12" borderId="30" xfId="0" applyFont="1" applyFill="1" applyBorder="1" applyAlignment="1">
      <alignment vertical="center"/>
    </xf>
    <xf numFmtId="0" fontId="41" fillId="12" borderId="6" xfId="0" applyFont="1" applyFill="1" applyBorder="1" applyAlignment="1">
      <alignment horizontal="center" vertical="center" wrapText="1"/>
    </xf>
    <xf numFmtId="0" fontId="41" fillId="8" borderId="60" xfId="0" applyFont="1" applyFill="1" applyBorder="1" applyAlignment="1">
      <alignment horizontal="right" vertical="center" wrapText="1"/>
    </xf>
    <xf numFmtId="0" fontId="40" fillId="8" borderId="30" xfId="0" applyFont="1" applyFill="1" applyBorder="1" applyAlignment="1">
      <alignment horizontal="center" vertical="center" wrapText="1"/>
    </xf>
    <xf numFmtId="0" fontId="25" fillId="13" borderId="7" xfId="2" applyFont="1" applyFill="1" applyBorder="1"/>
    <xf numFmtId="0" fontId="25" fillId="13" borderId="6" xfId="2" applyFont="1" applyFill="1" applyBorder="1"/>
    <xf numFmtId="0" fontId="25" fillId="13" borderId="47" xfId="2" applyFont="1" applyFill="1" applyBorder="1"/>
    <xf numFmtId="0" fontId="25" fillId="13" borderId="18" xfId="2" applyFont="1" applyFill="1" applyBorder="1"/>
    <xf numFmtId="0" fontId="40" fillId="0" borderId="0" xfId="2" applyFont="1" applyAlignment="1">
      <alignment horizontal="right"/>
    </xf>
    <xf numFmtId="49" fontId="5" fillId="0" borderId="0" xfId="0" applyNumberFormat="1" applyFont="1" applyAlignment="1">
      <alignment horizontal="right"/>
    </xf>
    <xf numFmtId="0" fontId="5" fillId="0" borderId="0" xfId="0" applyFont="1" applyAlignment="1">
      <alignment horizontal="right"/>
    </xf>
    <xf numFmtId="14" fontId="5" fillId="0" borderId="0" xfId="0" applyNumberFormat="1" applyFont="1" applyAlignment="1">
      <alignment horizontal="right"/>
    </xf>
    <xf numFmtId="14" fontId="5" fillId="0" borderId="0" xfId="0" applyNumberFormat="1" applyFont="1"/>
    <xf numFmtId="14" fontId="0" fillId="0" borderId="0" xfId="0" applyNumberFormat="1"/>
    <xf numFmtId="14" fontId="42" fillId="0" borderId="0" xfId="0" applyNumberFormat="1" applyFont="1"/>
    <xf numFmtId="14" fontId="5" fillId="0" borderId="0" xfId="1764" applyNumberFormat="1" applyFont="1"/>
    <xf numFmtId="0" fontId="5" fillId="0" borderId="0" xfId="1764" applyFont="1"/>
    <xf numFmtId="0" fontId="13" fillId="0" borderId="60" xfId="0" applyFont="1" applyBorder="1" applyAlignment="1">
      <alignment horizontal="center"/>
    </xf>
    <xf numFmtId="0" fontId="13" fillId="14" borderId="6" xfId="0" applyFont="1" applyFill="1" applyBorder="1" applyAlignment="1">
      <alignment horizontal="center"/>
    </xf>
    <xf numFmtId="0" fontId="13" fillId="14" borderId="17" xfId="0" applyFont="1" applyFill="1" applyBorder="1" applyAlignment="1">
      <alignment horizontal="center"/>
    </xf>
    <xf numFmtId="0" fontId="13" fillId="14" borderId="18" xfId="0" applyFont="1" applyFill="1" applyBorder="1" applyAlignment="1">
      <alignment horizontal="center"/>
    </xf>
    <xf numFmtId="0" fontId="13" fillId="14" borderId="47" xfId="0" applyFont="1" applyFill="1" applyBorder="1" applyAlignment="1">
      <alignment horizontal="center"/>
    </xf>
    <xf numFmtId="0" fontId="5" fillId="14" borderId="17" xfId="0" applyFont="1" applyFill="1" applyBorder="1" applyAlignment="1">
      <alignment horizontal="left"/>
    </xf>
    <xf numFmtId="0" fontId="5" fillId="14" borderId="17" xfId="0" applyFont="1" applyFill="1" applyBorder="1" applyAlignment="1">
      <alignment horizontal="center"/>
    </xf>
    <xf numFmtId="0" fontId="13" fillId="0" borderId="66" xfId="0" applyFont="1" applyBorder="1" applyAlignment="1">
      <alignment horizontal="center"/>
    </xf>
    <xf numFmtId="0" fontId="11" fillId="14" borderId="7" xfId="0" applyFont="1" applyFill="1" applyBorder="1" applyAlignment="1">
      <alignment horizontal="center"/>
    </xf>
    <xf numFmtId="0" fontId="5" fillId="15" borderId="0" xfId="0" applyFont="1" applyFill="1"/>
    <xf numFmtId="0" fontId="13" fillId="15" borderId="6" xfId="0" applyFont="1" applyFill="1" applyBorder="1" applyAlignment="1">
      <alignment vertical="top" wrapText="1"/>
    </xf>
    <xf numFmtId="0" fontId="27" fillId="15" borderId="7" xfId="0" applyFont="1" applyFill="1" applyBorder="1" applyAlignment="1">
      <alignment horizontal="right"/>
    </xf>
    <xf numFmtId="0" fontId="13" fillId="15" borderId="18" xfId="0" applyFont="1" applyFill="1" applyBorder="1" applyAlignment="1">
      <alignment vertical="top" wrapText="1"/>
    </xf>
    <xf numFmtId="0" fontId="27" fillId="0" borderId="60" xfId="0" applyFont="1" applyBorder="1"/>
    <xf numFmtId="0" fontId="27" fillId="0" borderId="65" xfId="0" applyFont="1" applyBorder="1"/>
    <xf numFmtId="0" fontId="13" fillId="14" borderId="7" xfId="0" applyFont="1" applyFill="1" applyBorder="1" applyAlignment="1">
      <alignment horizontal="center"/>
    </xf>
    <xf numFmtId="0" fontId="11" fillId="0" borderId="60" xfId="0" applyFont="1" applyBorder="1"/>
    <xf numFmtId="0" fontId="11" fillId="0" borderId="60" xfId="0" applyFont="1" applyBorder="1" applyAlignment="1">
      <alignment horizontal="center"/>
    </xf>
    <xf numFmtId="0" fontId="24" fillId="4" borderId="0" xfId="0" applyFont="1" applyFill="1"/>
    <xf numFmtId="0" fontId="13" fillId="4" borderId="0" xfId="0" applyFont="1" applyFill="1" applyAlignment="1">
      <alignment horizontal="left" vertical="top" wrapText="1"/>
    </xf>
    <xf numFmtId="0" fontId="43" fillId="4" borderId="0" xfId="0" applyFont="1" applyFill="1"/>
    <xf numFmtId="0" fontId="44" fillId="4" borderId="0" xfId="0" applyFont="1" applyFill="1" applyAlignment="1">
      <alignment vertical="top" wrapText="1"/>
    </xf>
    <xf numFmtId="0" fontId="45" fillId="4" borderId="0" xfId="0" applyFont="1" applyFill="1"/>
    <xf numFmtId="0" fontId="32" fillId="4" borderId="0" xfId="0" applyFont="1" applyFill="1" applyAlignment="1">
      <alignment vertical="top" wrapText="1"/>
    </xf>
    <xf numFmtId="0" fontId="5" fillId="8" borderId="60" xfId="0" applyFont="1" applyFill="1" applyBorder="1"/>
    <xf numFmtId="0" fontId="11" fillId="16" borderId="50" xfId="0" applyFont="1" applyFill="1" applyBorder="1"/>
    <xf numFmtId="0" fontId="5" fillId="16" borderId="19" xfId="0" applyFont="1" applyFill="1" applyBorder="1"/>
    <xf numFmtId="0" fontId="5" fillId="16" borderId="7" xfId="0" applyFont="1" applyFill="1" applyBorder="1"/>
    <xf numFmtId="0" fontId="5" fillId="16" borderId="0" xfId="0" applyFont="1" applyFill="1"/>
    <xf numFmtId="0" fontId="5" fillId="16" borderId="17" xfId="0" applyFont="1" applyFill="1" applyBorder="1"/>
    <xf numFmtId="0" fontId="5" fillId="16" borderId="17" xfId="0" applyFont="1" applyFill="1" applyBorder="1" applyAlignment="1">
      <alignment wrapText="1"/>
    </xf>
    <xf numFmtId="0" fontId="13" fillId="8" borderId="60" xfId="0" applyFont="1" applyFill="1" applyBorder="1" applyAlignment="1">
      <alignment horizontal="left"/>
    </xf>
    <xf numFmtId="0" fontId="13" fillId="16" borderId="18" xfId="0" applyFont="1" applyFill="1" applyBorder="1" applyAlignment="1">
      <alignment horizontal="center"/>
    </xf>
    <xf numFmtId="0" fontId="27" fillId="15" borderId="47" xfId="0" applyFont="1" applyFill="1" applyBorder="1" applyAlignment="1">
      <alignment horizontal="right" wrapText="1"/>
    </xf>
    <xf numFmtId="0" fontId="32" fillId="4" borderId="0" xfId="0" applyFont="1" applyFill="1" applyAlignment="1">
      <alignment wrapText="1"/>
    </xf>
    <xf numFmtId="0" fontId="5" fillId="4" borderId="0" xfId="0" applyFont="1" applyFill="1" applyAlignment="1">
      <alignment horizontal="left"/>
    </xf>
    <xf numFmtId="0" fontId="5" fillId="4" borderId="0" xfId="0" applyFont="1" applyFill="1" applyAlignment="1">
      <alignment horizontal="center"/>
    </xf>
    <xf numFmtId="0" fontId="5" fillId="5" borderId="68" xfId="0" applyFont="1" applyFill="1" applyBorder="1"/>
    <xf numFmtId="0" fontId="5" fillId="5" borderId="69" xfId="0" applyFont="1" applyFill="1" applyBorder="1"/>
    <xf numFmtId="2" fontId="0" fillId="0" borderId="0" xfId="0" applyNumberFormat="1"/>
    <xf numFmtId="0" fontId="11" fillId="4" borderId="0" xfId="0" applyFont="1" applyFill="1" applyAlignment="1">
      <alignment vertical="top" wrapText="1"/>
    </xf>
    <xf numFmtId="0" fontId="11" fillId="9" borderId="33" xfId="0" applyFont="1" applyFill="1" applyBorder="1"/>
    <xf numFmtId="0" fontId="11" fillId="9" borderId="55" xfId="0" applyFont="1" applyFill="1" applyBorder="1"/>
    <xf numFmtId="0" fontId="11" fillId="9" borderId="51" xfId="0" applyFont="1" applyFill="1" applyBorder="1"/>
    <xf numFmtId="0" fontId="26" fillId="15" borderId="19" xfId="0" applyFont="1" applyFill="1" applyBorder="1"/>
    <xf numFmtId="0" fontId="26" fillId="15" borderId="20" xfId="0" applyFont="1" applyFill="1" applyBorder="1"/>
    <xf numFmtId="0" fontId="5" fillId="15" borderId="6" xfId="0" applyFont="1" applyFill="1" applyBorder="1"/>
    <xf numFmtId="0" fontId="32" fillId="4" borderId="0" xfId="0" applyFont="1" applyFill="1" applyAlignment="1">
      <alignment vertical="center" wrapText="1"/>
    </xf>
    <xf numFmtId="0" fontId="24" fillId="4" borderId="0" xfId="0" applyFont="1" applyFill="1" applyAlignment="1">
      <alignment vertical="top" wrapText="1"/>
    </xf>
    <xf numFmtId="0" fontId="24" fillId="4" borderId="50" xfId="0" applyFont="1" applyFill="1" applyBorder="1" applyAlignment="1">
      <alignment vertical="top" wrapText="1"/>
    </xf>
    <xf numFmtId="0" fontId="24" fillId="4" borderId="19" xfId="0" applyFont="1" applyFill="1" applyBorder="1" applyAlignment="1">
      <alignment vertical="top" wrapText="1"/>
    </xf>
    <xf numFmtId="0" fontId="24" fillId="4" borderId="20" xfId="0" applyFont="1" applyFill="1" applyBorder="1" applyAlignment="1">
      <alignment vertical="top" wrapText="1"/>
    </xf>
    <xf numFmtId="0" fontId="24" fillId="4" borderId="7" xfId="0" applyFont="1" applyFill="1" applyBorder="1" applyAlignment="1">
      <alignment vertical="top" wrapText="1"/>
    </xf>
    <xf numFmtId="0" fontId="24" fillId="4" borderId="6" xfId="0" applyFont="1" applyFill="1" applyBorder="1" applyAlignment="1">
      <alignment vertical="top" wrapText="1"/>
    </xf>
    <xf numFmtId="0" fontId="13" fillId="4" borderId="6" xfId="0" applyFont="1" applyFill="1" applyBorder="1" applyAlignment="1">
      <alignment horizontal="center"/>
    </xf>
    <xf numFmtId="0" fontId="13" fillId="4" borderId="7" xfId="0" applyFont="1" applyFill="1" applyBorder="1" applyAlignment="1">
      <alignment horizontal="center"/>
    </xf>
    <xf numFmtId="0" fontId="11" fillId="4" borderId="7" xfId="0" applyFont="1" applyFill="1" applyBorder="1" applyAlignment="1">
      <alignment horizontal="center"/>
    </xf>
    <xf numFmtId="0" fontId="11" fillId="4" borderId="6" xfId="0" applyFont="1" applyFill="1" applyBorder="1" applyAlignment="1">
      <alignment horizontal="center"/>
    </xf>
    <xf numFmtId="14" fontId="5" fillId="0" borderId="7" xfId="1764" applyNumberFormat="1" applyFont="1" applyBorder="1"/>
    <xf numFmtId="0" fontId="5" fillId="5" borderId="70" xfId="0" applyFont="1" applyFill="1" applyBorder="1"/>
    <xf numFmtId="14" fontId="28" fillId="0" borderId="7" xfId="0" applyNumberFormat="1" applyFont="1" applyBorder="1"/>
    <xf numFmtId="0" fontId="28" fillId="0" borderId="7" xfId="0" applyFont="1" applyBorder="1"/>
    <xf numFmtId="0" fontId="28" fillId="0" borderId="47" xfId="0" applyFont="1" applyBorder="1"/>
    <xf numFmtId="0" fontId="28" fillId="0" borderId="17" xfId="0" applyFont="1" applyBorder="1"/>
    <xf numFmtId="0" fontId="5" fillId="5" borderId="71" xfId="0" applyFont="1" applyFill="1" applyBorder="1"/>
    <xf numFmtId="0" fontId="13" fillId="4" borderId="7" xfId="0" applyFont="1" applyFill="1" applyBorder="1" applyAlignment="1">
      <alignment horizontal="left" vertical="top" wrapText="1"/>
    </xf>
    <xf numFmtId="0" fontId="46" fillId="4" borderId="0" xfId="0" applyFont="1" applyFill="1"/>
    <xf numFmtId="0" fontId="13" fillId="0" borderId="65" xfId="0" applyFont="1" applyBorder="1" applyAlignment="1">
      <alignment horizontal="center"/>
    </xf>
    <xf numFmtId="0" fontId="13" fillId="14" borderId="0" xfId="0" applyFont="1" applyFill="1" applyAlignment="1">
      <alignment horizontal="center"/>
    </xf>
    <xf numFmtId="0" fontId="11" fillId="14" borderId="0" xfId="0" applyFont="1" applyFill="1" applyAlignment="1">
      <alignment horizontal="center"/>
    </xf>
    <xf numFmtId="0" fontId="11" fillId="14" borderId="0" xfId="0" applyFont="1" applyFill="1"/>
    <xf numFmtId="0" fontId="5" fillId="14" borderId="0" xfId="0" applyFont="1" applyFill="1" applyAlignment="1">
      <alignment horizontal="center"/>
    </xf>
    <xf numFmtId="0" fontId="24" fillId="14" borderId="75" xfId="0" applyFont="1" applyFill="1" applyBorder="1"/>
    <xf numFmtId="0" fontId="13" fillId="14" borderId="76" xfId="0" applyFont="1" applyFill="1" applyBorder="1" applyAlignment="1">
      <alignment horizontal="center"/>
    </xf>
    <xf numFmtId="0" fontId="11" fillId="14" borderId="76" xfId="0" applyFont="1" applyFill="1" applyBorder="1" applyAlignment="1">
      <alignment vertical="center" wrapText="1"/>
    </xf>
    <xf numFmtId="0" fontId="13" fillId="14" borderId="77" xfId="0" applyFont="1" applyFill="1" applyBorder="1" applyAlignment="1">
      <alignment horizontal="center"/>
    </xf>
    <xf numFmtId="0" fontId="13" fillId="14" borderId="79" xfId="0" applyFont="1" applyFill="1" applyBorder="1"/>
    <xf numFmtId="0" fontId="13" fillId="14" borderId="76" xfId="0" applyFont="1" applyFill="1" applyBorder="1"/>
    <xf numFmtId="0" fontId="13" fillId="14" borderId="79" xfId="0" applyFont="1" applyFill="1" applyBorder="1" applyAlignment="1">
      <alignment vertical="center"/>
    </xf>
    <xf numFmtId="0" fontId="13" fillId="14" borderId="76" xfId="0" applyFont="1" applyFill="1" applyBorder="1" applyAlignment="1">
      <alignment vertical="center"/>
    </xf>
    <xf numFmtId="0" fontId="13" fillId="14" borderId="16" xfId="0" applyFont="1" applyFill="1" applyBorder="1"/>
    <xf numFmtId="0" fontId="13" fillId="14" borderId="77" xfId="0" applyFont="1" applyFill="1" applyBorder="1"/>
    <xf numFmtId="0" fontId="5" fillId="17" borderId="0" xfId="0" applyFont="1" applyFill="1"/>
    <xf numFmtId="0" fontId="5" fillId="17" borderId="17" xfId="0" applyFont="1" applyFill="1" applyBorder="1"/>
    <xf numFmtId="2" fontId="5" fillId="5" borderId="8" xfId="0" applyNumberFormat="1" applyFont="1" applyFill="1" applyBorder="1" applyAlignment="1">
      <alignment horizontal="center"/>
    </xf>
    <xf numFmtId="2" fontId="30" fillId="5" borderId="44" xfId="2" applyNumberFormat="1" applyFont="1" applyFill="1" applyBorder="1" applyAlignment="1" applyProtection="1">
      <alignment horizontal="center" vertical="center"/>
      <protection locked="0"/>
    </xf>
    <xf numFmtId="2" fontId="30" fillId="5" borderId="46" xfId="2" applyNumberFormat="1" applyFont="1" applyFill="1" applyBorder="1" applyAlignment="1" applyProtection="1">
      <alignment horizontal="center" vertical="center"/>
      <protection locked="0"/>
    </xf>
    <xf numFmtId="0" fontId="18" fillId="0" borderId="0" xfId="1797" applyFont="1" applyAlignment="1">
      <alignment wrapText="1"/>
    </xf>
    <xf numFmtId="0" fontId="13" fillId="4" borderId="0" xfId="0" applyFont="1" applyFill="1" applyAlignment="1">
      <alignment horizontal="center"/>
    </xf>
    <xf numFmtId="0" fontId="11" fillId="14" borderId="0" xfId="0" applyFont="1" applyFill="1" applyAlignment="1">
      <alignment horizontal="center" vertical="center" wrapText="1"/>
    </xf>
    <xf numFmtId="0" fontId="25" fillId="9" borderId="44" xfId="2" applyFont="1" applyFill="1" applyBorder="1" applyAlignment="1">
      <alignment horizontal="left"/>
    </xf>
    <xf numFmtId="0" fontId="25" fillId="0" borderId="10" xfId="2" applyFont="1" applyBorder="1" applyAlignment="1" applyProtection="1">
      <alignment horizontal="center" vertical="center"/>
      <protection locked="0"/>
    </xf>
    <xf numFmtId="0" fontId="29" fillId="9" borderId="45" xfId="2" applyFont="1" applyFill="1" applyBorder="1" applyAlignment="1">
      <alignment horizontal="center" vertical="center" wrapText="1"/>
    </xf>
    <xf numFmtId="0" fontId="29" fillId="9" borderId="44" xfId="2" applyFont="1" applyFill="1" applyBorder="1" applyAlignment="1">
      <alignment horizontal="center" vertical="center" wrapText="1"/>
    </xf>
    <xf numFmtId="0" fontId="25" fillId="3" borderId="44" xfId="2" applyFont="1" applyFill="1" applyBorder="1" applyAlignment="1">
      <alignment horizontal="left"/>
    </xf>
    <xf numFmtId="0" fontId="29" fillId="3" borderId="45" xfId="2" applyFont="1" applyFill="1" applyBorder="1" applyAlignment="1">
      <alignment horizontal="center" vertical="center" wrapText="1"/>
    </xf>
    <xf numFmtId="0" fontId="29" fillId="3" borderId="44" xfId="2" applyFont="1" applyFill="1" applyBorder="1" applyAlignment="1">
      <alignment horizontal="center" vertical="center" wrapText="1"/>
    </xf>
    <xf numFmtId="0" fontId="5" fillId="3" borderId="0" xfId="1794" applyFill="1" applyAlignment="1">
      <alignment horizontal="right"/>
    </xf>
    <xf numFmtId="0" fontId="18" fillId="0" borderId="0" xfId="1797" applyFont="1" applyAlignment="1">
      <alignment horizontal="left" wrapText="1"/>
    </xf>
    <xf numFmtId="0" fontId="5" fillId="17" borderId="19" xfId="0" applyFont="1" applyFill="1" applyBorder="1" applyAlignment="1">
      <alignment horizontal="left" vertical="top" wrapText="1"/>
    </xf>
    <xf numFmtId="0" fontId="5" fillId="17" borderId="20" xfId="0" applyFont="1" applyFill="1" applyBorder="1" applyAlignment="1">
      <alignment horizontal="left" vertical="top" wrapText="1"/>
    </xf>
    <xf numFmtId="0" fontId="5" fillId="17" borderId="0" xfId="0" applyFont="1" applyFill="1" applyAlignment="1">
      <alignment horizontal="left" vertical="top" wrapText="1"/>
    </xf>
    <xf numFmtId="0" fontId="5" fillId="17" borderId="6" xfId="0" applyFont="1" applyFill="1" applyBorder="1" applyAlignment="1">
      <alignment horizontal="left" vertical="top" wrapText="1"/>
    </xf>
    <xf numFmtId="0" fontId="5" fillId="17" borderId="17" xfId="0" applyFont="1" applyFill="1" applyBorder="1" applyAlignment="1">
      <alignment horizontal="left" vertical="top" wrapText="1"/>
    </xf>
    <xf numFmtId="0" fontId="5" fillId="17" borderId="18" xfId="0" applyFont="1" applyFill="1" applyBorder="1" applyAlignment="1">
      <alignment horizontal="left" vertical="top" wrapText="1"/>
    </xf>
    <xf numFmtId="0" fontId="11" fillId="17" borderId="7" xfId="0" applyFont="1" applyFill="1" applyBorder="1" applyAlignment="1">
      <alignment horizontal="left" wrapText="1"/>
    </xf>
    <xf numFmtId="0" fontId="11" fillId="17" borderId="0" xfId="0" applyFont="1" applyFill="1" applyAlignment="1">
      <alignment horizontal="left" wrapText="1"/>
    </xf>
    <xf numFmtId="0" fontId="11" fillId="17" borderId="47" xfId="0" applyFont="1" applyFill="1" applyBorder="1" applyAlignment="1">
      <alignment horizontal="left" wrapText="1"/>
    </xf>
    <xf numFmtId="0" fontId="11" fillId="17" borderId="17" xfId="0" applyFont="1" applyFill="1" applyBorder="1" applyAlignment="1">
      <alignment horizontal="left" wrapText="1"/>
    </xf>
    <xf numFmtId="0" fontId="11" fillId="3" borderId="42" xfId="0" applyFont="1" applyFill="1" applyBorder="1" applyAlignment="1">
      <alignment horizontal="center"/>
    </xf>
    <xf numFmtId="0" fontId="11" fillId="3" borderId="53" xfId="0" applyFont="1" applyFill="1" applyBorder="1" applyAlignment="1">
      <alignment horizontal="center"/>
    </xf>
    <xf numFmtId="0" fontId="11" fillId="3" borderId="24" xfId="0" applyFont="1" applyFill="1" applyBorder="1" applyAlignment="1">
      <alignment horizontal="center"/>
    </xf>
    <xf numFmtId="0" fontId="11" fillId="9" borderId="33" xfId="0" applyFont="1" applyFill="1" applyBorder="1" applyAlignment="1">
      <alignment horizontal="left"/>
    </xf>
    <xf numFmtId="0" fontId="11" fillId="9" borderId="55" xfId="0" applyFont="1" applyFill="1" applyBorder="1" applyAlignment="1">
      <alignment horizontal="left"/>
    </xf>
    <xf numFmtId="0" fontId="11" fillId="9" borderId="51" xfId="0" applyFont="1" applyFill="1" applyBorder="1" applyAlignment="1">
      <alignment horizontal="left"/>
    </xf>
    <xf numFmtId="0" fontId="13" fillId="4" borderId="0" xfId="0" applyFont="1" applyFill="1" applyAlignment="1">
      <alignment horizontal="left" wrapText="1"/>
    </xf>
    <xf numFmtId="0" fontId="11" fillId="16" borderId="7" xfId="0" applyFont="1" applyFill="1" applyBorder="1" applyAlignment="1">
      <alignment horizontal="center" wrapText="1"/>
    </xf>
    <xf numFmtId="0" fontId="11" fillId="16" borderId="47" xfId="0" applyFont="1" applyFill="1" applyBorder="1" applyAlignment="1">
      <alignment horizontal="center" wrapText="1"/>
    </xf>
    <xf numFmtId="0" fontId="11" fillId="16" borderId="0" xfId="0" applyFont="1" applyFill="1" applyAlignment="1">
      <alignment horizontal="center" wrapText="1"/>
    </xf>
    <xf numFmtId="0" fontId="5" fillId="16" borderId="19" xfId="0" applyFont="1" applyFill="1" applyBorder="1" applyAlignment="1">
      <alignment horizontal="center" wrapText="1"/>
    </xf>
    <xf numFmtId="0" fontId="5" fillId="16" borderId="20" xfId="0" applyFont="1" applyFill="1" applyBorder="1" applyAlignment="1">
      <alignment horizontal="center" wrapText="1"/>
    </xf>
    <xf numFmtId="0" fontId="5" fillId="16" borderId="0" xfId="0" applyFont="1" applyFill="1" applyAlignment="1">
      <alignment horizontal="center" wrapText="1"/>
    </xf>
    <xf numFmtId="0" fontId="5" fillId="16" borderId="6" xfId="0" applyFont="1" applyFill="1" applyBorder="1" applyAlignment="1">
      <alignment horizontal="center" wrapText="1"/>
    </xf>
    <xf numFmtId="0" fontId="5" fillId="16" borderId="17" xfId="0" applyFont="1" applyFill="1" applyBorder="1" applyAlignment="1">
      <alignment horizontal="center" wrapText="1"/>
    </xf>
    <xf numFmtId="0" fontId="5" fillId="16" borderId="18" xfId="0" applyFont="1" applyFill="1" applyBorder="1" applyAlignment="1">
      <alignment horizontal="center" wrapText="1"/>
    </xf>
    <xf numFmtId="0" fontId="5" fillId="9" borderId="7" xfId="0" applyFont="1" applyFill="1" applyBorder="1" applyAlignment="1">
      <alignment horizontal="left" vertical="top" wrapText="1"/>
    </xf>
    <xf numFmtId="0" fontId="5" fillId="9" borderId="0" xfId="0" applyFont="1" applyFill="1" applyAlignment="1">
      <alignment horizontal="left" vertical="top" wrapText="1"/>
    </xf>
    <xf numFmtId="0" fontId="5" fillId="9" borderId="6" xfId="0" applyFont="1" applyFill="1" applyBorder="1" applyAlignment="1">
      <alignment horizontal="left" vertical="top" wrapText="1"/>
    </xf>
    <xf numFmtId="0" fontId="5" fillId="9" borderId="47" xfId="0" applyFont="1" applyFill="1" applyBorder="1" applyAlignment="1">
      <alignment horizontal="left" vertical="top" wrapText="1"/>
    </xf>
    <xf numFmtId="0" fontId="5" fillId="9" borderId="17" xfId="0" applyFont="1" applyFill="1" applyBorder="1" applyAlignment="1">
      <alignment horizontal="left" vertical="top" wrapText="1"/>
    </xf>
    <xf numFmtId="0" fontId="5" fillId="9" borderId="18" xfId="0" applyFont="1" applyFill="1" applyBorder="1" applyAlignment="1">
      <alignment horizontal="left" vertical="top" wrapText="1"/>
    </xf>
    <xf numFmtId="0" fontId="13" fillId="4" borderId="0" xfId="0" applyFont="1" applyFill="1" applyAlignment="1">
      <alignment horizontal="center"/>
    </xf>
    <xf numFmtId="0" fontId="11" fillId="4" borderId="7" xfId="0" applyFont="1" applyFill="1" applyBorder="1" applyAlignment="1">
      <alignment horizontal="center" vertical="top" wrapText="1"/>
    </xf>
    <xf numFmtId="0" fontId="11" fillId="4" borderId="0" xfId="0" applyFont="1" applyFill="1" applyAlignment="1">
      <alignment horizontal="center" vertical="top" wrapText="1"/>
    </xf>
    <xf numFmtId="0" fontId="11" fillId="17" borderId="50" xfId="0" applyFont="1" applyFill="1" applyBorder="1" applyAlignment="1">
      <alignment horizontal="left" wrapText="1"/>
    </xf>
    <xf numFmtId="0" fontId="11" fillId="17" borderId="19" xfId="0" applyFont="1" applyFill="1" applyBorder="1" applyAlignment="1">
      <alignment horizontal="left" wrapText="1"/>
    </xf>
    <xf numFmtId="0" fontId="13" fillId="4" borderId="0" xfId="0" applyFont="1" applyFill="1" applyAlignment="1">
      <alignment horizontal="center" wrapText="1"/>
    </xf>
    <xf numFmtId="0" fontId="27" fillId="15" borderId="7" xfId="0" applyFont="1" applyFill="1" applyBorder="1" applyAlignment="1">
      <alignment horizontal="center" wrapText="1"/>
    </xf>
    <xf numFmtId="0" fontId="27" fillId="15" borderId="0" xfId="0" applyFont="1" applyFill="1" applyAlignment="1">
      <alignment horizontal="center" wrapText="1"/>
    </xf>
    <xf numFmtId="0" fontId="27" fillId="15" borderId="6" xfId="0" applyFont="1" applyFill="1" applyBorder="1" applyAlignment="1">
      <alignment horizontal="center" wrapText="1"/>
    </xf>
    <xf numFmtId="0" fontId="13" fillId="16" borderId="50" xfId="0" applyFont="1" applyFill="1" applyBorder="1" applyAlignment="1">
      <alignment horizontal="left" vertical="top" wrapText="1"/>
    </xf>
    <xf numFmtId="0" fontId="13" fillId="16" borderId="47" xfId="0" applyFont="1" applyFill="1" applyBorder="1" applyAlignment="1">
      <alignment horizontal="left" vertical="top" wrapText="1"/>
    </xf>
    <xf numFmtId="0" fontId="24" fillId="4" borderId="0" xfId="0" applyFont="1" applyFill="1" applyAlignment="1">
      <alignment horizontal="center"/>
    </xf>
    <xf numFmtId="0" fontId="24" fillId="4" borderId="7" xfId="0" applyFont="1" applyFill="1" applyBorder="1" applyAlignment="1">
      <alignment horizontal="center"/>
    </xf>
    <xf numFmtId="0" fontId="24" fillId="4" borderId="6" xfId="0" applyFont="1" applyFill="1" applyBorder="1" applyAlignment="1">
      <alignment horizontal="center"/>
    </xf>
    <xf numFmtId="0" fontId="11" fillId="14" borderId="7" xfId="0" applyFont="1" applyFill="1" applyBorder="1" applyAlignment="1">
      <alignment horizontal="right" vertical="center" wrapText="1"/>
    </xf>
    <xf numFmtId="0" fontId="11" fillId="14" borderId="0" xfId="0" applyFont="1" applyFill="1" applyAlignment="1">
      <alignment horizontal="right" vertical="center" wrapText="1"/>
    </xf>
    <xf numFmtId="0" fontId="27" fillId="14" borderId="7" xfId="0" applyFont="1" applyFill="1" applyBorder="1" applyAlignment="1">
      <alignment horizontal="left" vertical="center" wrapText="1"/>
    </xf>
    <xf numFmtId="0" fontId="27" fillId="14" borderId="6" xfId="0" applyFont="1" applyFill="1" applyBorder="1" applyAlignment="1">
      <alignment horizontal="left" vertical="center" wrapText="1"/>
    </xf>
    <xf numFmtId="0" fontId="27" fillId="14" borderId="0" xfId="0" applyFont="1" applyFill="1" applyAlignment="1">
      <alignment horizontal="left" vertical="center" wrapText="1"/>
    </xf>
    <xf numFmtId="0" fontId="11" fillId="14" borderId="0" xfId="0" applyFont="1" applyFill="1" applyAlignment="1">
      <alignment horizontal="center" vertical="center" wrapText="1"/>
    </xf>
    <xf numFmtId="0" fontId="11" fillId="14" borderId="6" xfId="0" applyFont="1" applyFill="1" applyBorder="1" applyAlignment="1">
      <alignment horizontal="center" vertical="center" wrapText="1"/>
    </xf>
    <xf numFmtId="0" fontId="24" fillId="14" borderId="72" xfId="0" applyFont="1" applyFill="1" applyBorder="1" applyAlignment="1">
      <alignment horizontal="center"/>
    </xf>
    <xf numFmtId="0" fontId="24" fillId="14" borderId="73" xfId="0" applyFont="1" applyFill="1" applyBorder="1" applyAlignment="1">
      <alignment horizontal="center"/>
    </xf>
    <xf numFmtId="0" fontId="24" fillId="14" borderId="78" xfId="0" applyFont="1" applyFill="1" applyBorder="1" applyAlignment="1">
      <alignment horizontal="center"/>
    </xf>
    <xf numFmtId="0" fontId="27" fillId="15" borderId="50" xfId="0" applyFont="1" applyFill="1" applyBorder="1" applyAlignment="1">
      <alignment horizontal="center" wrapText="1"/>
    </xf>
    <xf numFmtId="0" fontId="24" fillId="4" borderId="0" xfId="0" applyFont="1" applyFill="1" applyAlignment="1">
      <alignment horizontal="center" vertical="center" wrapText="1"/>
    </xf>
    <xf numFmtId="0" fontId="24" fillId="4" borderId="0" xfId="0" applyFont="1" applyFill="1" applyAlignment="1">
      <alignment horizontal="center" vertical="top" wrapText="1"/>
    </xf>
    <xf numFmtId="0" fontId="24" fillId="4" borderId="7" xfId="0" applyFont="1" applyFill="1" applyBorder="1" applyAlignment="1">
      <alignment horizontal="center" vertical="top" wrapText="1"/>
    </xf>
    <xf numFmtId="0" fontId="24" fillId="4" borderId="6" xfId="0" applyFont="1" applyFill="1" applyBorder="1" applyAlignment="1">
      <alignment horizontal="center" vertical="top" wrapText="1"/>
    </xf>
    <xf numFmtId="0" fontId="24" fillId="14" borderId="74" xfId="0" applyFont="1" applyFill="1" applyBorder="1" applyAlignment="1">
      <alignment horizontal="center"/>
    </xf>
    <xf numFmtId="0" fontId="11" fillId="3" borderId="33" xfId="0" applyFont="1" applyFill="1" applyBorder="1" applyAlignment="1">
      <alignment horizontal="center"/>
    </xf>
    <xf numFmtId="0" fontId="11" fillId="3" borderId="55" xfId="0" applyFont="1" applyFill="1" applyBorder="1" applyAlignment="1">
      <alignment horizontal="center"/>
    </xf>
    <xf numFmtId="0" fontId="11" fillId="3" borderId="51" xfId="0" applyFont="1" applyFill="1" applyBorder="1" applyAlignment="1">
      <alignment horizontal="center"/>
    </xf>
    <xf numFmtId="0" fontId="5" fillId="9" borderId="4" xfId="0" applyFont="1" applyFill="1" applyBorder="1" applyAlignment="1">
      <alignment horizontal="center" vertical="top" wrapText="1"/>
    </xf>
    <xf numFmtId="0" fontId="5" fillId="9" borderId="2" xfId="0" applyFont="1" applyFill="1" applyBorder="1" applyAlignment="1">
      <alignment horizontal="center" vertical="top" wrapText="1"/>
    </xf>
    <xf numFmtId="0" fontId="5" fillId="9" borderId="3" xfId="0" applyFont="1" applyFill="1" applyBorder="1" applyAlignment="1">
      <alignment horizontal="center" vertical="top" wrapText="1"/>
    </xf>
    <xf numFmtId="0" fontId="5" fillId="9" borderId="7" xfId="0" applyFont="1" applyFill="1" applyBorder="1" applyAlignment="1">
      <alignment horizontal="center" vertical="top" wrapText="1"/>
    </xf>
    <xf numFmtId="0" fontId="5" fillId="9" borderId="0" xfId="0" applyFont="1" applyFill="1" applyAlignment="1">
      <alignment horizontal="center" vertical="top" wrapText="1"/>
    </xf>
    <xf numFmtId="0" fontId="5" fillId="9" borderId="6" xfId="0" applyFont="1" applyFill="1" applyBorder="1" applyAlignment="1">
      <alignment horizontal="center" vertical="top" wrapText="1"/>
    </xf>
    <xf numFmtId="0" fontId="5" fillId="9" borderId="47" xfId="0" applyFont="1" applyFill="1" applyBorder="1" applyAlignment="1">
      <alignment horizontal="center" vertical="top" wrapText="1"/>
    </xf>
    <xf numFmtId="0" fontId="5" fillId="9" borderId="17" xfId="0" applyFont="1" applyFill="1" applyBorder="1" applyAlignment="1">
      <alignment horizontal="center" vertical="top" wrapText="1"/>
    </xf>
    <xf numFmtId="0" fontId="5" fillId="9" borderId="18" xfId="0" applyFont="1" applyFill="1" applyBorder="1" applyAlignment="1">
      <alignment horizontal="center" vertical="top" wrapText="1"/>
    </xf>
    <xf numFmtId="0" fontId="29" fillId="9" borderId="44" xfId="2" applyFont="1" applyFill="1" applyBorder="1" applyAlignment="1">
      <alignment horizontal="left" vertical="center"/>
    </xf>
    <xf numFmtId="0" fontId="29" fillId="9" borderId="8" xfId="2" applyFont="1" applyFill="1" applyBorder="1" applyAlignment="1">
      <alignment horizontal="left" vertical="center"/>
    </xf>
    <xf numFmtId="0" fontId="41" fillId="0" borderId="28" xfId="0" applyFont="1" applyBorder="1" applyAlignment="1">
      <alignment horizontal="center" vertical="center" wrapText="1"/>
    </xf>
    <xf numFmtId="0" fontId="41" fillId="0" borderId="29" xfId="0" applyFont="1" applyBorder="1" applyAlignment="1">
      <alignment horizontal="center" vertical="center" wrapText="1"/>
    </xf>
    <xf numFmtId="0" fontId="41" fillId="0" borderId="30" xfId="0" applyFont="1" applyBorder="1" applyAlignment="1">
      <alignment horizontal="center" vertical="center" wrapText="1"/>
    </xf>
    <xf numFmtId="0" fontId="40" fillId="12" borderId="66" xfId="0" applyFont="1" applyFill="1" applyBorder="1" applyAlignment="1">
      <alignment horizontal="center" vertical="center" wrapText="1"/>
    </xf>
    <xf numFmtId="0" fontId="40" fillId="12" borderId="67" xfId="0" applyFont="1" applyFill="1" applyBorder="1" applyAlignment="1">
      <alignment horizontal="center" vertical="center" wrapText="1"/>
    </xf>
    <xf numFmtId="0" fontId="24" fillId="4" borderId="28" xfId="2" applyFont="1" applyFill="1" applyBorder="1" applyAlignment="1">
      <alignment horizontal="center" vertical="center"/>
    </xf>
    <xf numFmtId="0" fontId="24" fillId="4" borderId="29" xfId="2" applyFont="1" applyFill="1" applyBorder="1" applyAlignment="1">
      <alignment horizontal="center" vertical="center"/>
    </xf>
    <xf numFmtId="0" fontId="24" fillId="4" borderId="30" xfId="2" applyFont="1" applyFill="1" applyBorder="1" applyAlignment="1">
      <alignment horizontal="center" vertical="center"/>
    </xf>
    <xf numFmtId="0" fontId="41" fillId="12" borderId="28" xfId="0" applyFont="1" applyFill="1" applyBorder="1" applyAlignment="1">
      <alignment horizontal="center" vertical="center" wrapText="1"/>
    </xf>
    <xf numFmtId="0" fontId="41" fillId="12" borderId="30" xfId="0" applyFont="1" applyFill="1" applyBorder="1" applyAlignment="1">
      <alignment horizontal="center" vertical="center" wrapText="1"/>
    </xf>
    <xf numFmtId="0" fontId="24" fillId="4" borderId="28" xfId="2" applyFont="1" applyFill="1" applyBorder="1" applyAlignment="1">
      <alignment horizontal="center"/>
    </xf>
    <xf numFmtId="0" fontId="24" fillId="4" borderId="29" xfId="2" applyFont="1" applyFill="1" applyBorder="1" applyAlignment="1">
      <alignment horizontal="center"/>
    </xf>
    <xf numFmtId="0" fontId="24" fillId="4" borderId="30" xfId="2" applyFont="1" applyFill="1" applyBorder="1" applyAlignment="1">
      <alignment horizontal="center"/>
    </xf>
    <xf numFmtId="0" fontId="29" fillId="9" borderId="43" xfId="2" applyFont="1" applyFill="1" applyBorder="1" applyAlignment="1">
      <alignment horizontal="center" vertical="center" wrapText="1"/>
    </xf>
    <xf numFmtId="0" fontId="29" fillId="9" borderId="10" xfId="2" applyFont="1" applyFill="1" applyBorder="1" applyAlignment="1">
      <alignment horizontal="center" vertical="center" wrapText="1"/>
    </xf>
    <xf numFmtId="0" fontId="29" fillId="9" borderId="11" xfId="2" applyFont="1" applyFill="1" applyBorder="1" applyAlignment="1">
      <alignment horizontal="center" vertical="center" wrapText="1"/>
    </xf>
    <xf numFmtId="0" fontId="25" fillId="9" borderId="44" xfId="2" applyFont="1" applyFill="1" applyBorder="1" applyAlignment="1">
      <alignment horizontal="left"/>
    </xf>
    <xf numFmtId="0" fontId="25" fillId="9" borderId="45" xfId="2" applyFont="1" applyFill="1" applyBorder="1" applyAlignment="1">
      <alignment horizontal="left"/>
    </xf>
    <xf numFmtId="0" fontId="41" fillId="12" borderId="66" xfId="0" applyFont="1" applyFill="1" applyBorder="1" applyAlignment="1">
      <alignment horizontal="center" vertical="center" wrapText="1"/>
    </xf>
    <xf numFmtId="0" fontId="41" fillId="12" borderId="67" xfId="0" applyFont="1" applyFill="1" applyBorder="1" applyAlignment="1">
      <alignment horizontal="center" vertical="center" wrapText="1"/>
    </xf>
    <xf numFmtId="0" fontId="32" fillId="4" borderId="28" xfId="2" applyFont="1" applyFill="1" applyBorder="1" applyAlignment="1">
      <alignment horizontal="center" vertical="center"/>
    </xf>
    <xf numFmtId="0" fontId="32" fillId="4" borderId="29" xfId="2" applyFont="1" applyFill="1" applyBorder="1" applyAlignment="1">
      <alignment horizontal="center" vertical="center"/>
    </xf>
    <xf numFmtId="0" fontId="32" fillId="4" borderId="30" xfId="2" applyFont="1" applyFill="1" applyBorder="1" applyAlignment="1">
      <alignment horizontal="center" vertical="center"/>
    </xf>
    <xf numFmtId="0" fontId="24" fillId="4" borderId="33" xfId="2" applyFont="1" applyFill="1" applyBorder="1" applyAlignment="1">
      <alignment horizontal="center" vertical="center"/>
    </xf>
    <xf numFmtId="0" fontId="24" fillId="4" borderId="55" xfId="2" applyFont="1" applyFill="1" applyBorder="1" applyAlignment="1">
      <alignment horizontal="center" vertical="center"/>
    </xf>
    <xf numFmtId="0" fontId="24" fillId="4" borderId="51" xfId="2" applyFont="1" applyFill="1" applyBorder="1" applyAlignment="1">
      <alignment horizontal="center" vertical="center"/>
    </xf>
    <xf numFmtId="0" fontId="25" fillId="9" borderId="46" xfId="2" applyFont="1" applyFill="1" applyBorder="1" applyAlignment="1">
      <alignment horizontal="left"/>
    </xf>
    <xf numFmtId="0" fontId="25" fillId="9" borderId="27" xfId="2" applyFont="1" applyFill="1" applyBorder="1" applyAlignment="1">
      <alignment horizontal="left"/>
    </xf>
    <xf numFmtId="0" fontId="36" fillId="4" borderId="50" xfId="2" applyFont="1" applyFill="1" applyBorder="1" applyAlignment="1">
      <alignment horizontal="center"/>
    </xf>
    <xf numFmtId="0" fontId="36" fillId="4" borderId="19" xfId="2" applyFont="1" applyFill="1" applyBorder="1" applyAlignment="1">
      <alignment horizontal="center"/>
    </xf>
    <xf numFmtId="0" fontId="36" fillId="4" borderId="20" xfId="2" applyFont="1" applyFill="1" applyBorder="1" applyAlignment="1">
      <alignment horizontal="center"/>
    </xf>
    <xf numFmtId="0" fontId="36" fillId="4" borderId="47" xfId="2" applyFont="1" applyFill="1" applyBorder="1" applyAlignment="1">
      <alignment horizontal="center"/>
    </xf>
    <xf numFmtId="0" fontId="36" fillId="4" borderId="17" xfId="2" applyFont="1" applyFill="1" applyBorder="1" applyAlignment="1">
      <alignment horizontal="center"/>
    </xf>
    <xf numFmtId="0" fontId="36" fillId="4" borderId="18" xfId="2" applyFont="1" applyFill="1" applyBorder="1" applyAlignment="1">
      <alignment horizontal="center"/>
    </xf>
    <xf numFmtId="0" fontId="24" fillId="3" borderId="50" xfId="2" applyFont="1" applyFill="1" applyBorder="1" applyAlignment="1">
      <alignment horizontal="center" vertical="center" wrapText="1"/>
    </xf>
    <xf numFmtId="0" fontId="24" fillId="3" borderId="19" xfId="2" applyFont="1" applyFill="1" applyBorder="1" applyAlignment="1">
      <alignment horizontal="center" vertical="center" wrapText="1"/>
    </xf>
    <xf numFmtId="0" fontId="24" fillId="3" borderId="20" xfId="2" applyFont="1" applyFill="1" applyBorder="1" applyAlignment="1">
      <alignment horizontal="center" vertical="center" wrapText="1"/>
    </xf>
    <xf numFmtId="0" fontId="24" fillId="3" borderId="7" xfId="2" applyFont="1" applyFill="1" applyBorder="1" applyAlignment="1">
      <alignment horizontal="center" vertical="center" wrapText="1"/>
    </xf>
    <xf numFmtId="0" fontId="24" fillId="3" borderId="0" xfId="2" applyFont="1" applyFill="1" applyAlignment="1">
      <alignment horizontal="center" vertical="center" wrapText="1"/>
    </xf>
    <xf numFmtId="0" fontId="24" fillId="3" borderId="6" xfId="2" applyFont="1" applyFill="1" applyBorder="1" applyAlignment="1">
      <alignment horizontal="center" vertical="center" wrapText="1"/>
    </xf>
    <xf numFmtId="0" fontId="25" fillId="0" borderId="9" xfId="2" applyFont="1" applyBorder="1" applyAlignment="1" applyProtection="1">
      <alignment horizontal="center" vertical="center"/>
      <protection locked="0"/>
    </xf>
    <xf numFmtId="0" fontId="25" fillId="0" borderId="10" xfId="2" applyFont="1" applyBorder="1" applyAlignment="1" applyProtection="1">
      <alignment horizontal="center" vertical="center"/>
      <protection locked="0"/>
    </xf>
    <xf numFmtId="0" fontId="25" fillId="0" borderId="11" xfId="2" applyFont="1" applyBorder="1" applyAlignment="1" applyProtection="1">
      <alignment horizontal="center" vertical="center"/>
      <protection locked="0"/>
    </xf>
    <xf numFmtId="0" fontId="27" fillId="4" borderId="33" xfId="2" applyFont="1" applyFill="1" applyBorder="1" applyAlignment="1">
      <alignment horizontal="left" vertical="center" wrapText="1"/>
    </xf>
    <xf numFmtId="0" fontId="27" fillId="4" borderId="55" xfId="2" applyFont="1" applyFill="1" applyBorder="1" applyAlignment="1">
      <alignment horizontal="left" vertical="center" wrapText="1"/>
    </xf>
    <xf numFmtId="0" fontId="27" fillId="4" borderId="51" xfId="2" applyFont="1" applyFill="1" applyBorder="1" applyAlignment="1">
      <alignment horizontal="left" vertical="center" wrapText="1"/>
    </xf>
    <xf numFmtId="0" fontId="24" fillId="3" borderId="47" xfId="2" applyFont="1" applyFill="1" applyBorder="1" applyAlignment="1">
      <alignment horizontal="center" vertical="center" wrapText="1"/>
    </xf>
    <xf numFmtId="0" fontId="24" fillId="3" borderId="17" xfId="2" applyFont="1" applyFill="1" applyBorder="1" applyAlignment="1">
      <alignment horizontal="center" vertical="center" wrapText="1"/>
    </xf>
    <xf numFmtId="0" fontId="24" fillId="3" borderId="18" xfId="2" applyFont="1" applyFill="1" applyBorder="1" applyAlignment="1">
      <alignment horizontal="center" vertical="center" wrapText="1"/>
    </xf>
    <xf numFmtId="0" fontId="25" fillId="0" borderId="9" xfId="2" quotePrefix="1" applyFont="1" applyBorder="1" applyAlignment="1" applyProtection="1">
      <alignment horizontal="center" vertical="center"/>
      <protection locked="0"/>
    </xf>
    <xf numFmtId="0" fontId="29" fillId="4" borderId="44" xfId="2" applyFont="1" applyFill="1" applyBorder="1" applyAlignment="1">
      <alignment horizontal="left" vertical="center"/>
    </xf>
    <xf numFmtId="0" fontId="25" fillId="0" borderId="1" xfId="2" applyFont="1" applyBorder="1" applyAlignment="1" applyProtection="1">
      <alignment horizontal="center" vertical="center"/>
      <protection locked="0"/>
    </xf>
    <xf numFmtId="0" fontId="25" fillId="0" borderId="2" xfId="2" applyFont="1" applyBorder="1" applyAlignment="1" applyProtection="1">
      <alignment horizontal="center" vertical="center"/>
      <protection locked="0"/>
    </xf>
    <xf numFmtId="0" fontId="25" fillId="0" borderId="3" xfId="2" applyFont="1" applyBorder="1" applyAlignment="1" applyProtection="1">
      <alignment horizontal="center" vertical="center"/>
      <protection locked="0"/>
    </xf>
    <xf numFmtId="0" fontId="25" fillId="0" borderId="12" xfId="2" applyFont="1" applyBorder="1" applyAlignment="1" applyProtection="1">
      <alignment horizontal="center" vertical="center"/>
      <protection locked="0"/>
    </xf>
    <xf numFmtId="0" fontId="25" fillId="0" borderId="13" xfId="2" applyFont="1" applyBorder="1" applyAlignment="1" applyProtection="1">
      <alignment horizontal="center" vertical="center"/>
      <protection locked="0"/>
    </xf>
    <xf numFmtId="0" fontId="25" fillId="0" borderId="14" xfId="2" applyFont="1" applyBorder="1" applyAlignment="1" applyProtection="1">
      <alignment horizontal="center" vertical="center"/>
      <protection locked="0"/>
    </xf>
    <xf numFmtId="0" fontId="29" fillId="4" borderId="46" xfId="2" applyFont="1" applyFill="1" applyBorder="1" applyAlignment="1">
      <alignment horizontal="left" vertical="center"/>
    </xf>
    <xf numFmtId="0" fontId="25" fillId="0" borderId="16" xfId="2" applyFont="1" applyBorder="1" applyAlignment="1" applyProtection="1">
      <alignment horizontal="center" vertical="center"/>
      <protection locked="0"/>
    </xf>
    <xf numFmtId="0" fontId="25" fillId="0" borderId="17" xfId="2" applyFont="1" applyBorder="1" applyAlignment="1" applyProtection="1">
      <alignment horizontal="center" vertical="center"/>
      <protection locked="0"/>
    </xf>
    <xf numFmtId="0" fontId="25" fillId="0" borderId="18" xfId="2" applyFont="1" applyBorder="1" applyAlignment="1" applyProtection="1">
      <alignment horizontal="center" vertical="center"/>
      <protection locked="0"/>
    </xf>
    <xf numFmtId="0" fontId="27" fillId="4" borderId="43" xfId="2" applyFont="1" applyFill="1" applyBorder="1" applyAlignment="1">
      <alignment horizontal="left" vertical="center" wrapText="1"/>
    </xf>
    <xf numFmtId="0" fontId="27" fillId="4" borderId="10" xfId="2" applyFont="1" applyFill="1" applyBorder="1" applyAlignment="1">
      <alignment horizontal="left" vertical="center" wrapText="1"/>
    </xf>
    <xf numFmtId="0" fontId="27" fillId="4" borderId="41" xfId="2" applyFont="1" applyFill="1" applyBorder="1" applyAlignment="1">
      <alignment horizontal="left" vertical="center" wrapText="1"/>
    </xf>
    <xf numFmtId="0" fontId="25" fillId="9" borderId="0" xfId="2" applyFont="1" applyFill="1" applyAlignment="1">
      <alignment horizontal="left" wrapText="1"/>
    </xf>
    <xf numFmtId="0" fontId="32" fillId="4" borderId="28" xfId="2" applyFont="1" applyFill="1" applyBorder="1" applyAlignment="1">
      <alignment horizontal="center"/>
    </xf>
    <xf numFmtId="0" fontId="32" fillId="4" borderId="29" xfId="2" applyFont="1" applyFill="1" applyBorder="1" applyAlignment="1">
      <alignment horizontal="center"/>
    </xf>
    <xf numFmtId="0" fontId="32" fillId="4" borderId="30" xfId="2" applyFont="1" applyFill="1" applyBorder="1" applyAlignment="1">
      <alignment horizontal="center"/>
    </xf>
    <xf numFmtId="0" fontId="27" fillId="4" borderId="11" xfId="2" applyFont="1" applyFill="1" applyBorder="1" applyAlignment="1">
      <alignment horizontal="left" vertical="center" wrapText="1"/>
    </xf>
    <xf numFmtId="0" fontId="29" fillId="9" borderId="34" xfId="2" applyFont="1" applyFill="1" applyBorder="1" applyAlignment="1">
      <alignment horizontal="center" vertical="center" wrapText="1"/>
    </xf>
    <xf numFmtId="0" fontId="29" fillId="9" borderId="36" xfId="2" applyFont="1" applyFill="1" applyBorder="1" applyAlignment="1">
      <alignment horizontal="center" vertical="center" wrapText="1"/>
    </xf>
    <xf numFmtId="0" fontId="29" fillId="0" borderId="50" xfId="2" applyFont="1" applyBorder="1" applyAlignment="1">
      <alignment horizontal="left" vertical="top" wrapText="1"/>
    </xf>
    <xf numFmtId="0" fontId="29" fillId="0" borderId="19" xfId="2" applyFont="1" applyBorder="1" applyAlignment="1">
      <alignment horizontal="left" vertical="top" wrapText="1"/>
    </xf>
    <xf numFmtId="0" fontId="29" fillId="0" borderId="20" xfId="2" applyFont="1" applyBorder="1" applyAlignment="1">
      <alignment horizontal="left" vertical="top" wrapText="1"/>
    </xf>
    <xf numFmtId="0" fontId="29" fillId="0" borderId="7" xfId="2" applyFont="1" applyBorder="1" applyAlignment="1">
      <alignment horizontal="left" vertical="top" wrapText="1"/>
    </xf>
    <xf numFmtId="0" fontId="29" fillId="0" borderId="0" xfId="2" applyFont="1" applyAlignment="1">
      <alignment horizontal="left" vertical="top" wrapText="1"/>
    </xf>
    <xf numFmtId="0" fontId="29" fillId="0" borderId="6" xfId="2" applyFont="1" applyBorder="1" applyAlignment="1">
      <alignment horizontal="left" vertical="top" wrapText="1"/>
    </xf>
    <xf numFmtId="0" fontId="29" fillId="0" borderId="47" xfId="2" applyFont="1" applyBorder="1" applyAlignment="1">
      <alignment horizontal="left" vertical="top" wrapText="1"/>
    </xf>
    <xf numFmtId="0" fontId="29" fillId="0" borderId="17" xfId="2" applyFont="1" applyBorder="1" applyAlignment="1">
      <alignment horizontal="left" vertical="top" wrapText="1"/>
    </xf>
    <xf numFmtId="0" fontId="29" fillId="0" borderId="18" xfId="2" applyFont="1" applyBorder="1" applyAlignment="1">
      <alignment horizontal="left" vertical="top" wrapText="1"/>
    </xf>
    <xf numFmtId="0" fontId="24" fillId="4" borderId="50" xfId="2" applyFont="1" applyFill="1" applyBorder="1" applyAlignment="1" applyProtection="1">
      <alignment horizontal="center" vertical="center"/>
      <protection locked="0"/>
    </xf>
    <xf numFmtId="0" fontId="24" fillId="4" borderId="19" xfId="2" applyFont="1" applyFill="1" applyBorder="1" applyAlignment="1" applyProtection="1">
      <alignment horizontal="center" vertical="center"/>
      <protection locked="0"/>
    </xf>
    <xf numFmtId="0" fontId="24" fillId="4" borderId="20" xfId="2" applyFont="1" applyFill="1" applyBorder="1" applyAlignment="1" applyProtection="1">
      <alignment horizontal="center" vertical="center"/>
      <protection locked="0"/>
    </xf>
    <xf numFmtId="0" fontId="27" fillId="4" borderId="44" xfId="2" applyFont="1" applyFill="1" applyBorder="1" applyAlignment="1">
      <alignment horizontal="left" vertical="center" wrapText="1"/>
    </xf>
    <xf numFmtId="0" fontId="27" fillId="4" borderId="8" xfId="2" applyFont="1" applyFill="1" applyBorder="1" applyAlignment="1">
      <alignment horizontal="left" vertical="center" wrapText="1"/>
    </xf>
    <xf numFmtId="0" fontId="25" fillId="9" borderId="0" xfId="2" applyFont="1" applyFill="1" applyAlignment="1">
      <alignment horizontal="left" vertical="top" wrapText="1"/>
    </xf>
    <xf numFmtId="0" fontId="25" fillId="9" borderId="17" xfId="2" applyFont="1" applyFill="1" applyBorder="1" applyAlignment="1">
      <alignment horizontal="left" vertical="top" wrapText="1"/>
    </xf>
    <xf numFmtId="0" fontId="27" fillId="9" borderId="19" xfId="2" applyFont="1" applyFill="1" applyBorder="1" applyAlignment="1">
      <alignment horizontal="center" vertical="center"/>
    </xf>
    <xf numFmtId="0" fontId="27" fillId="9" borderId="20" xfId="2" applyFont="1" applyFill="1" applyBorder="1" applyAlignment="1">
      <alignment horizontal="center" vertical="center"/>
    </xf>
    <xf numFmtId="0" fontId="27" fillId="9" borderId="0" xfId="2" applyFont="1" applyFill="1" applyAlignment="1">
      <alignment horizontal="center" vertical="center"/>
    </xf>
    <xf numFmtId="0" fontId="27" fillId="9" borderId="6" xfId="2" applyFont="1" applyFill="1" applyBorder="1" applyAlignment="1">
      <alignment horizontal="center" vertical="center"/>
    </xf>
    <xf numFmtId="0" fontId="27" fillId="9" borderId="13" xfId="2" applyFont="1" applyFill="1" applyBorder="1" applyAlignment="1">
      <alignment horizontal="center" vertical="center"/>
    </xf>
    <xf numFmtId="0" fontId="27" fillId="9" borderId="14" xfId="2" applyFont="1" applyFill="1" applyBorder="1" applyAlignment="1">
      <alignment horizontal="center" vertical="center"/>
    </xf>
    <xf numFmtId="0" fontId="29" fillId="9" borderId="32" xfId="2" applyFont="1" applyFill="1" applyBorder="1" applyAlignment="1">
      <alignment horizontal="center" vertical="center" wrapText="1"/>
    </xf>
    <xf numFmtId="0" fontId="27" fillId="4" borderId="56" xfId="2" applyFont="1" applyFill="1" applyBorder="1" applyAlignment="1">
      <alignment horizontal="left" vertical="center" wrapText="1"/>
    </xf>
    <xf numFmtId="0" fontId="27" fillId="4" borderId="13" xfId="2" applyFont="1" applyFill="1" applyBorder="1" applyAlignment="1">
      <alignment horizontal="left" vertical="center" wrapText="1"/>
    </xf>
    <xf numFmtId="0" fontId="27" fillId="4" borderId="14" xfId="2" applyFont="1" applyFill="1" applyBorder="1" applyAlignment="1">
      <alignment horizontal="left" vertical="center" wrapText="1"/>
    </xf>
    <xf numFmtId="0" fontId="13" fillId="0" borderId="7" xfId="2" applyFont="1" applyBorder="1" applyAlignment="1">
      <alignment horizontal="center" wrapText="1"/>
    </xf>
    <xf numFmtId="0" fontId="13" fillId="0" borderId="0" xfId="2" applyFont="1" applyAlignment="1">
      <alignment horizontal="center" wrapText="1"/>
    </xf>
    <xf numFmtId="0" fontId="25" fillId="9" borderId="38" xfId="2" applyFont="1" applyFill="1" applyBorder="1" applyAlignment="1">
      <alignment horizontal="left"/>
    </xf>
    <xf numFmtId="0" fontId="25" fillId="9" borderId="40" xfId="2" applyFont="1" applyFill="1" applyBorder="1" applyAlignment="1">
      <alignment horizontal="left"/>
    </xf>
    <xf numFmtId="0" fontId="29" fillId="9" borderId="53" xfId="2" applyFont="1" applyFill="1" applyBorder="1" applyAlignment="1">
      <alignment horizontal="center" vertical="center" wrapText="1"/>
    </xf>
    <xf numFmtId="0" fontId="29" fillId="9" borderId="8" xfId="2" applyFont="1" applyFill="1" applyBorder="1" applyAlignment="1">
      <alignment horizontal="center" vertical="center" wrapText="1"/>
    </xf>
    <xf numFmtId="0" fontId="29" fillId="9" borderId="58" xfId="2" applyFont="1" applyFill="1" applyBorder="1" applyAlignment="1">
      <alignment horizontal="center" vertical="center" wrapText="1"/>
    </xf>
    <xf numFmtId="0" fontId="29" fillId="9" borderId="57" xfId="2" applyFont="1" applyFill="1" applyBorder="1" applyAlignment="1">
      <alignment horizontal="center" vertical="center" wrapText="1"/>
    </xf>
    <xf numFmtId="0" fontId="29" fillId="9" borderId="37" xfId="2" applyFont="1" applyFill="1" applyBorder="1" applyAlignment="1">
      <alignment horizontal="center" vertical="center" wrapText="1"/>
    </xf>
    <xf numFmtId="0" fontId="29" fillId="9" borderId="24" xfId="2" applyFont="1" applyFill="1" applyBorder="1" applyAlignment="1">
      <alignment horizontal="center" vertical="center" wrapText="1"/>
    </xf>
    <xf numFmtId="0" fontId="29" fillId="9" borderId="45" xfId="2" applyFont="1" applyFill="1" applyBorder="1" applyAlignment="1">
      <alignment horizontal="center" vertical="center" wrapText="1"/>
    </xf>
    <xf numFmtId="0" fontId="29" fillId="9" borderId="35" xfId="2" applyFont="1" applyFill="1" applyBorder="1" applyAlignment="1">
      <alignment horizontal="center" vertical="center" wrapText="1"/>
    </xf>
    <xf numFmtId="0" fontId="29" fillId="9" borderId="44" xfId="2" applyFont="1" applyFill="1" applyBorder="1" applyAlignment="1">
      <alignment horizontal="center" vertical="center" wrapText="1"/>
    </xf>
    <xf numFmtId="0" fontId="13" fillId="0" borderId="50" xfId="2" applyFont="1" applyBorder="1" applyAlignment="1">
      <alignment horizontal="center"/>
    </xf>
    <xf numFmtId="0" fontId="13" fillId="0" borderId="19" xfId="2" applyFont="1" applyBorder="1" applyAlignment="1">
      <alignment horizontal="center"/>
    </xf>
    <xf numFmtId="0" fontId="13" fillId="0" borderId="20" xfId="2" applyFont="1" applyBorder="1" applyAlignment="1">
      <alignment horizontal="center"/>
    </xf>
    <xf numFmtId="0" fontId="25" fillId="0" borderId="7" xfId="2" applyFont="1" applyBorder="1" applyAlignment="1">
      <alignment horizontal="left" vertical="top" wrapText="1"/>
    </xf>
    <xf numFmtId="0" fontId="25" fillId="0" borderId="0" xfId="2" applyFont="1" applyAlignment="1">
      <alignment horizontal="left" vertical="top" wrapText="1"/>
    </xf>
    <xf numFmtId="0" fontId="25" fillId="0" borderId="6" xfId="2" applyFont="1" applyBorder="1" applyAlignment="1">
      <alignment horizontal="left" vertical="top" wrapText="1"/>
    </xf>
    <xf numFmtId="0" fontId="25" fillId="0" borderId="47" xfId="2" applyFont="1" applyBorder="1" applyAlignment="1">
      <alignment horizontal="left" vertical="top" wrapText="1"/>
    </xf>
    <xf numFmtId="0" fontId="25" fillId="0" borderId="17" xfId="2" applyFont="1" applyBorder="1" applyAlignment="1">
      <alignment horizontal="left" vertical="top" wrapText="1"/>
    </xf>
    <xf numFmtId="0" fontId="25" fillId="0" borderId="18" xfId="2" applyFont="1" applyBorder="1" applyAlignment="1">
      <alignment horizontal="left" vertical="top" wrapText="1"/>
    </xf>
    <xf numFmtId="164" fontId="25" fillId="0" borderId="28" xfId="2" applyNumberFormat="1" applyFont="1" applyBorder="1" applyAlignment="1">
      <alignment horizontal="center"/>
    </xf>
    <xf numFmtId="164" fontId="25" fillId="0" borderId="30" xfId="2" applyNumberFormat="1" applyFont="1" applyBorder="1" applyAlignment="1">
      <alignment horizontal="center"/>
    </xf>
    <xf numFmtId="164" fontId="40" fillId="0" borderId="28" xfId="0" applyNumberFormat="1" applyFont="1" applyBorder="1" applyAlignment="1">
      <alignment horizontal="center" vertical="center" wrapText="1"/>
    </xf>
    <xf numFmtId="0" fontId="40" fillId="0" borderId="30" xfId="0" applyFont="1" applyBorder="1" applyAlignment="1">
      <alignment horizontal="center" vertical="center" wrapText="1"/>
    </xf>
    <xf numFmtId="164" fontId="40" fillId="0" borderId="50" xfId="0" applyNumberFormat="1" applyFont="1" applyBorder="1" applyAlignment="1">
      <alignment horizontal="center" vertical="center" wrapText="1"/>
    </xf>
    <xf numFmtId="0" fontId="40" fillId="0" borderId="20" xfId="0" applyFont="1" applyBorder="1" applyAlignment="1">
      <alignment horizontal="center" vertical="center" wrapText="1"/>
    </xf>
    <xf numFmtId="0" fontId="47" fillId="9" borderId="7" xfId="0" applyFont="1" applyFill="1" applyBorder="1" applyAlignment="1">
      <alignment horizontal="center" vertical="center" wrapText="1"/>
    </xf>
    <xf numFmtId="0" fontId="47" fillId="9" borderId="0" xfId="0" applyFont="1" applyFill="1" applyAlignment="1">
      <alignment horizontal="center" vertical="center" wrapText="1"/>
    </xf>
    <xf numFmtId="0" fontId="47" fillId="9" borderId="6" xfId="0" applyFont="1" applyFill="1" applyBorder="1" applyAlignment="1">
      <alignment horizontal="center" vertical="center" wrapText="1"/>
    </xf>
    <xf numFmtId="0" fontId="13" fillId="13" borderId="50" xfId="2" applyFont="1" applyFill="1" applyBorder="1" applyAlignment="1">
      <alignment horizontal="center" wrapText="1"/>
    </xf>
    <xf numFmtId="0" fontId="13" fillId="13" borderId="20" xfId="2" applyFont="1" applyFill="1" applyBorder="1" applyAlignment="1">
      <alignment horizontal="center" wrapText="1"/>
    </xf>
    <xf numFmtId="0" fontId="13" fillId="13" borderId="7" xfId="2" applyFont="1" applyFill="1" applyBorder="1" applyAlignment="1">
      <alignment horizontal="center" wrapText="1"/>
    </xf>
    <xf numFmtId="0" fontId="13" fillId="13" borderId="6" xfId="2" applyFont="1" applyFill="1" applyBorder="1" applyAlignment="1">
      <alignment horizontal="center" wrapText="1"/>
    </xf>
    <xf numFmtId="0" fontId="25" fillId="8" borderId="7" xfId="2" applyFont="1" applyFill="1" applyBorder="1" applyAlignment="1">
      <alignment horizontal="left" vertical="top" wrapText="1"/>
    </xf>
    <xf numFmtId="0" fontId="25" fillId="8" borderId="0" xfId="2" applyFont="1" applyFill="1" applyAlignment="1">
      <alignment horizontal="left" vertical="top" wrapText="1"/>
    </xf>
    <xf numFmtId="0" fontId="25" fillId="8" borderId="6" xfId="2" applyFont="1" applyFill="1" applyBorder="1" applyAlignment="1">
      <alignment horizontal="left" vertical="top" wrapText="1"/>
    </xf>
    <xf numFmtId="0" fontId="25" fillId="8" borderId="47" xfId="2" applyFont="1" applyFill="1" applyBorder="1" applyAlignment="1">
      <alignment horizontal="left" vertical="top" wrapText="1"/>
    </xf>
    <xf numFmtId="0" fontId="25" fillId="8" borderId="17" xfId="2" applyFont="1" applyFill="1" applyBorder="1" applyAlignment="1">
      <alignment horizontal="left" vertical="top" wrapText="1"/>
    </xf>
    <xf numFmtId="0" fontId="25" fillId="8" borderId="18" xfId="2" applyFont="1" applyFill="1" applyBorder="1" applyAlignment="1">
      <alignment horizontal="left" vertical="top" wrapText="1"/>
    </xf>
    <xf numFmtId="0" fontId="13" fillId="8" borderId="28" xfId="2" applyFont="1" applyFill="1" applyBorder="1" applyAlignment="1">
      <alignment horizontal="center" vertical="top"/>
    </xf>
    <xf numFmtId="0" fontId="13" fillId="8" borderId="29" xfId="2" applyFont="1" applyFill="1" applyBorder="1" applyAlignment="1">
      <alignment horizontal="center" vertical="top"/>
    </xf>
    <xf numFmtId="0" fontId="13" fillId="8" borderId="30" xfId="2" applyFont="1" applyFill="1" applyBorder="1" applyAlignment="1">
      <alignment horizontal="center" vertical="top"/>
    </xf>
    <xf numFmtId="0" fontId="27" fillId="9" borderId="42" xfId="2" applyFont="1" applyFill="1" applyBorder="1" applyAlignment="1">
      <alignment horizontal="center" vertical="center" wrapText="1"/>
    </xf>
    <xf numFmtId="0" fontId="27" fillId="9" borderId="24" xfId="2" applyFont="1" applyFill="1" applyBorder="1" applyAlignment="1">
      <alignment horizontal="center" vertical="center" wrapText="1"/>
    </xf>
    <xf numFmtId="0" fontId="27" fillId="9" borderId="44" xfId="2" applyFont="1" applyFill="1" applyBorder="1" applyAlignment="1">
      <alignment horizontal="center" vertical="center" wrapText="1"/>
    </xf>
    <xf numFmtId="0" fontId="27" fillId="9" borderId="45" xfId="2" applyFont="1" applyFill="1" applyBorder="1" applyAlignment="1">
      <alignment horizontal="center" vertical="center" wrapText="1"/>
    </xf>
    <xf numFmtId="2" fontId="24" fillId="3" borderId="19" xfId="2" applyNumberFormat="1" applyFont="1" applyFill="1" applyBorder="1" applyAlignment="1">
      <alignment horizontal="center" vertical="center" wrapText="1"/>
    </xf>
    <xf numFmtId="2" fontId="24" fillId="3" borderId="13" xfId="2" applyNumberFormat="1" applyFont="1" applyFill="1" applyBorder="1" applyAlignment="1">
      <alignment horizontal="center" vertical="center" wrapText="1"/>
    </xf>
    <xf numFmtId="0" fontId="27" fillId="9" borderId="7" xfId="2" applyFont="1" applyFill="1" applyBorder="1" applyAlignment="1">
      <alignment horizontal="center" vertical="center" wrapText="1"/>
    </xf>
    <xf numFmtId="0" fontId="27" fillId="9" borderId="6" xfId="2" applyFont="1" applyFill="1" applyBorder="1" applyAlignment="1">
      <alignment horizontal="center" vertical="center" wrapText="1"/>
    </xf>
    <xf numFmtId="0" fontId="24" fillId="4" borderId="28" xfId="2" applyFont="1" applyFill="1" applyBorder="1" applyAlignment="1" applyProtection="1">
      <alignment horizontal="center" vertical="center"/>
      <protection locked="0"/>
    </xf>
    <xf numFmtId="0" fontId="24" fillId="4" borderId="29" xfId="2" applyFont="1" applyFill="1" applyBorder="1" applyAlignment="1" applyProtection="1">
      <alignment horizontal="center" vertical="center"/>
      <protection locked="0"/>
    </xf>
    <xf numFmtId="0" fontId="24" fillId="4" borderId="30" xfId="2" applyFont="1" applyFill="1" applyBorder="1" applyAlignment="1" applyProtection="1">
      <alignment horizontal="center" vertical="center"/>
      <protection locked="0"/>
    </xf>
    <xf numFmtId="0" fontId="29" fillId="9" borderId="31" xfId="2" applyFont="1" applyFill="1" applyBorder="1" applyAlignment="1">
      <alignment horizontal="center" vertical="center" wrapText="1"/>
    </xf>
    <xf numFmtId="0" fontId="29" fillId="9" borderId="59" xfId="2" applyFont="1" applyFill="1" applyBorder="1" applyAlignment="1">
      <alignment horizontal="center" vertical="center" wrapText="1"/>
    </xf>
    <xf numFmtId="0" fontId="29" fillId="9" borderId="42" xfId="2" applyFont="1" applyFill="1" applyBorder="1" applyAlignment="1">
      <alignment horizontal="center" vertical="center" wrapText="1"/>
    </xf>
    <xf numFmtId="2" fontId="24" fillId="4" borderId="19" xfId="2" applyNumberFormat="1" applyFont="1" applyFill="1" applyBorder="1" applyAlignment="1">
      <alignment horizontal="center" vertical="center" wrapText="1"/>
    </xf>
    <xf numFmtId="2" fontId="24" fillId="4" borderId="13" xfId="2" applyNumberFormat="1" applyFont="1" applyFill="1" applyBorder="1" applyAlignment="1">
      <alignment horizontal="center" vertical="center" wrapText="1"/>
    </xf>
    <xf numFmtId="0" fontId="27" fillId="3" borderId="33" xfId="2" applyFont="1" applyFill="1" applyBorder="1" applyAlignment="1">
      <alignment horizontal="left" vertical="center" wrapText="1"/>
    </xf>
    <xf numFmtId="0" fontId="27" fillId="3" borderId="55" xfId="2" applyFont="1" applyFill="1" applyBorder="1" applyAlignment="1">
      <alignment horizontal="left" vertical="center" wrapText="1"/>
    </xf>
    <xf numFmtId="0" fontId="27" fillId="3" borderId="51" xfId="2" applyFont="1" applyFill="1" applyBorder="1" applyAlignment="1">
      <alignment horizontal="left" vertical="center" wrapText="1"/>
    </xf>
    <xf numFmtId="0" fontId="29" fillId="9" borderId="46" xfId="2" applyFont="1" applyFill="1" applyBorder="1" applyAlignment="1">
      <alignment horizontal="left" vertical="center"/>
    </xf>
    <xf numFmtId="0" fontId="27" fillId="3" borderId="43" xfId="2" applyFont="1" applyFill="1" applyBorder="1" applyAlignment="1">
      <alignment horizontal="left" vertical="center" wrapText="1"/>
    </xf>
    <xf numFmtId="0" fontId="27" fillId="3" borderId="10" xfId="2" applyFont="1" applyFill="1" applyBorder="1" applyAlignment="1">
      <alignment horizontal="left" vertical="center" wrapText="1"/>
    </xf>
    <xf numFmtId="0" fontId="27" fillId="3" borderId="41" xfId="2" applyFont="1" applyFill="1" applyBorder="1" applyAlignment="1">
      <alignment horizontal="left" vertical="center" wrapText="1"/>
    </xf>
    <xf numFmtId="0" fontId="27" fillId="3" borderId="11" xfId="2" applyFont="1" applyFill="1" applyBorder="1" applyAlignment="1">
      <alignment horizontal="left" vertical="center" wrapText="1"/>
    </xf>
    <xf numFmtId="0" fontId="32" fillId="4" borderId="50" xfId="2" applyFont="1" applyFill="1" applyBorder="1" applyAlignment="1">
      <alignment horizontal="center" vertical="center"/>
    </xf>
    <xf numFmtId="0" fontId="32" fillId="4" borderId="19" xfId="2" applyFont="1" applyFill="1" applyBorder="1" applyAlignment="1">
      <alignment horizontal="center" vertical="center"/>
    </xf>
    <xf numFmtId="0" fontId="27" fillId="3" borderId="9" xfId="2" applyFont="1" applyFill="1" applyBorder="1" applyAlignment="1">
      <alignment horizontal="left" vertical="center" wrapText="1"/>
    </xf>
    <xf numFmtId="0" fontId="25" fillId="3" borderId="44" xfId="2" applyFont="1" applyFill="1" applyBorder="1" applyAlignment="1">
      <alignment horizontal="left"/>
    </xf>
    <xf numFmtId="0" fontId="25" fillId="3" borderId="45" xfId="2" applyFont="1" applyFill="1" applyBorder="1" applyAlignment="1">
      <alignment horizontal="left"/>
    </xf>
    <xf numFmtId="0" fontId="25" fillId="3" borderId="46" xfId="2" applyFont="1" applyFill="1" applyBorder="1" applyAlignment="1">
      <alignment horizontal="left"/>
    </xf>
    <xf numFmtId="0" fontId="25" fillId="3" borderId="27" xfId="2" applyFont="1" applyFill="1" applyBorder="1" applyAlignment="1">
      <alignment horizontal="left"/>
    </xf>
    <xf numFmtId="0" fontId="27" fillId="3" borderId="42" xfId="2" applyFont="1" applyFill="1" applyBorder="1" applyAlignment="1">
      <alignment horizontal="center" vertical="center" wrapText="1"/>
    </xf>
    <xf numFmtId="0" fontId="27" fillId="3" borderId="24" xfId="2" applyFont="1" applyFill="1" applyBorder="1" applyAlignment="1">
      <alignment horizontal="center" vertical="center" wrapText="1"/>
    </xf>
    <xf numFmtId="0" fontId="27" fillId="3" borderId="44" xfId="2" applyFont="1" applyFill="1" applyBorder="1" applyAlignment="1">
      <alignment horizontal="center" vertical="center" wrapText="1"/>
    </xf>
    <xf numFmtId="0" fontId="27" fillId="3" borderId="45" xfId="2" applyFont="1" applyFill="1" applyBorder="1" applyAlignment="1">
      <alignment horizontal="center" vertical="center" wrapText="1"/>
    </xf>
    <xf numFmtId="0" fontId="27" fillId="3" borderId="56" xfId="2" applyFont="1" applyFill="1" applyBorder="1" applyAlignment="1">
      <alignment horizontal="left" vertical="center" wrapText="1"/>
    </xf>
    <xf numFmtId="0" fontId="27" fillId="3" borderId="13" xfId="2" applyFont="1" applyFill="1" applyBorder="1" applyAlignment="1">
      <alignment horizontal="left" vertical="center" wrapText="1"/>
    </xf>
    <xf numFmtId="0" fontId="27" fillId="3" borderId="14" xfId="2" applyFont="1" applyFill="1" applyBorder="1" applyAlignment="1">
      <alignment horizontal="left" vertical="center" wrapText="1"/>
    </xf>
    <xf numFmtId="0" fontId="24" fillId="4" borderId="50" xfId="2" applyFont="1" applyFill="1" applyBorder="1" applyAlignment="1">
      <alignment horizontal="center" vertical="center" wrapText="1"/>
    </xf>
    <xf numFmtId="0" fontId="24" fillId="4" borderId="19" xfId="2" applyFont="1" applyFill="1" applyBorder="1" applyAlignment="1">
      <alignment horizontal="center" vertical="center" wrapText="1"/>
    </xf>
    <xf numFmtId="0" fontId="24" fillId="4" borderId="20" xfId="2" applyFont="1" applyFill="1" applyBorder="1" applyAlignment="1">
      <alignment horizontal="center" vertical="center" wrapText="1"/>
    </xf>
    <xf numFmtId="0" fontId="24" fillId="4" borderId="7" xfId="2" applyFont="1" applyFill="1" applyBorder="1" applyAlignment="1">
      <alignment horizontal="center" vertical="center" wrapText="1"/>
    </xf>
    <xf numFmtId="0" fontId="24" fillId="4" borderId="0" xfId="2" applyFont="1" applyFill="1" applyAlignment="1">
      <alignment horizontal="center" vertical="center" wrapText="1"/>
    </xf>
    <xf numFmtId="0" fontId="24" fillId="4" borderId="6" xfId="2" applyFont="1" applyFill="1" applyBorder="1" applyAlignment="1">
      <alignment horizontal="center" vertical="center" wrapText="1"/>
    </xf>
    <xf numFmtId="0" fontId="24" fillId="4" borderId="47" xfId="2" applyFont="1" applyFill="1" applyBorder="1" applyAlignment="1">
      <alignment horizontal="center" vertical="center" wrapText="1"/>
    </xf>
    <xf numFmtId="0" fontId="24" fillId="4" borderId="17" xfId="2" applyFont="1" applyFill="1" applyBorder="1" applyAlignment="1">
      <alignment horizontal="center" vertical="center" wrapText="1"/>
    </xf>
    <xf numFmtId="0" fontId="24" fillId="4" borderId="18" xfId="2" applyFont="1" applyFill="1" applyBorder="1" applyAlignment="1">
      <alignment horizontal="center" vertical="center" wrapText="1"/>
    </xf>
    <xf numFmtId="0" fontId="29" fillId="3" borderId="44" xfId="2" applyFont="1" applyFill="1" applyBorder="1" applyAlignment="1">
      <alignment horizontal="left" vertical="center"/>
    </xf>
    <xf numFmtId="0" fontId="29" fillId="3" borderId="31" xfId="2" applyFont="1" applyFill="1" applyBorder="1" applyAlignment="1">
      <alignment horizontal="center" vertical="center" wrapText="1"/>
    </xf>
    <xf numFmtId="0" fontId="29" fillId="3" borderId="59" xfId="2" applyFont="1" applyFill="1" applyBorder="1" applyAlignment="1">
      <alignment horizontal="center" vertical="center" wrapText="1"/>
    </xf>
    <xf numFmtId="0" fontId="29" fillId="3" borderId="35" xfId="2" applyFont="1" applyFill="1" applyBorder="1" applyAlignment="1">
      <alignment horizontal="center" vertical="center" wrapText="1"/>
    </xf>
    <xf numFmtId="0" fontId="29" fillId="3" borderId="32" xfId="2" applyFont="1" applyFill="1" applyBorder="1" applyAlignment="1">
      <alignment horizontal="center" vertical="center" wrapText="1"/>
    </xf>
    <xf numFmtId="0" fontId="29" fillId="3" borderId="34" xfId="2" applyFont="1" applyFill="1" applyBorder="1" applyAlignment="1">
      <alignment horizontal="center" vertical="center" wrapText="1"/>
    </xf>
    <xf numFmtId="0" fontId="29" fillId="3" borderId="36" xfId="2" applyFont="1" applyFill="1" applyBorder="1" applyAlignment="1">
      <alignment horizontal="center" vertical="center" wrapText="1"/>
    </xf>
    <xf numFmtId="0" fontId="29" fillId="3" borderId="24" xfId="2" applyFont="1" applyFill="1" applyBorder="1" applyAlignment="1">
      <alignment horizontal="center" vertical="center" wrapText="1"/>
    </xf>
    <xf numFmtId="0" fontId="29" fillId="3" borderId="45" xfId="2" applyFont="1" applyFill="1" applyBorder="1" applyAlignment="1">
      <alignment horizontal="center" vertical="center" wrapText="1"/>
    </xf>
    <xf numFmtId="0" fontId="29" fillId="3" borderId="44" xfId="2" applyFont="1" applyFill="1" applyBorder="1" applyAlignment="1">
      <alignment horizontal="center" vertical="center" wrapText="1"/>
    </xf>
    <xf numFmtId="0" fontId="29" fillId="3" borderId="57" xfId="2" applyFont="1" applyFill="1" applyBorder="1" applyAlignment="1">
      <alignment horizontal="center" vertical="center" wrapText="1"/>
    </xf>
    <xf numFmtId="0" fontId="29" fillId="3" borderId="37" xfId="2" applyFont="1" applyFill="1" applyBorder="1" applyAlignment="1">
      <alignment horizontal="center" vertical="center" wrapText="1"/>
    </xf>
    <xf numFmtId="0" fontId="29" fillId="3" borderId="53" xfId="2" applyFont="1" applyFill="1" applyBorder="1" applyAlignment="1">
      <alignment horizontal="center" vertical="center" wrapText="1"/>
    </xf>
    <xf numFmtId="0" fontId="29" fillId="3" borderId="8" xfId="2" applyFont="1" applyFill="1" applyBorder="1" applyAlignment="1">
      <alignment horizontal="center" vertical="center" wrapText="1"/>
    </xf>
    <xf numFmtId="0" fontId="29" fillId="3" borderId="46" xfId="2" applyFont="1" applyFill="1" applyBorder="1" applyAlignment="1">
      <alignment horizontal="left" vertical="center"/>
    </xf>
    <xf numFmtId="0" fontId="29" fillId="3" borderId="56" xfId="2" applyFont="1" applyFill="1" applyBorder="1" applyAlignment="1">
      <alignment horizontal="center" vertical="center" wrapText="1"/>
    </xf>
    <xf numFmtId="0" fontId="29" fillId="3" borderId="13" xfId="2" applyFont="1" applyFill="1" applyBorder="1" applyAlignment="1">
      <alignment horizontal="center" vertical="center" wrapText="1"/>
    </xf>
    <xf numFmtId="0" fontId="29" fillId="3" borderId="14" xfId="2" applyFont="1" applyFill="1" applyBorder="1" applyAlignment="1">
      <alignment horizontal="center" vertical="center" wrapText="1"/>
    </xf>
    <xf numFmtId="0" fontId="29" fillId="3" borderId="58" xfId="2" applyFont="1" applyFill="1" applyBorder="1" applyAlignment="1">
      <alignment horizontal="center" vertical="center" wrapText="1"/>
    </xf>
    <xf numFmtId="0" fontId="29" fillId="3" borderId="42" xfId="2" applyFont="1" applyFill="1" applyBorder="1" applyAlignment="1">
      <alignment horizontal="center" vertical="center" wrapText="1"/>
    </xf>
    <xf numFmtId="0" fontId="11" fillId="3" borderId="0" xfId="1794" applyFont="1" applyFill="1" applyAlignment="1">
      <alignment horizontal="right"/>
    </xf>
    <xf numFmtId="0" fontId="5" fillId="3" borderId="0" xfId="1794" applyFill="1" applyAlignment="1">
      <alignment horizontal="right"/>
    </xf>
    <xf numFmtId="0" fontId="13" fillId="4" borderId="0" xfId="1794" applyFont="1" applyFill="1" applyAlignment="1">
      <alignment horizontal="center"/>
    </xf>
    <xf numFmtId="0" fontId="5" fillId="4" borderId="0" xfId="1794" applyFill="1" applyAlignment="1">
      <alignment horizontal="center" vertical="top" wrapText="1"/>
    </xf>
    <xf numFmtId="0" fontId="13" fillId="3" borderId="0" xfId="1794" applyFont="1" applyFill="1" applyAlignment="1">
      <alignment horizontal="center"/>
    </xf>
    <xf numFmtId="0" fontId="5" fillId="0" borderId="0" xfId="1799" applyFont="1" applyAlignment="1">
      <alignment horizontal="center"/>
    </xf>
    <xf numFmtId="0" fontId="5" fillId="0" borderId="6" xfId="1799" applyFont="1" applyBorder="1" applyAlignment="1">
      <alignment horizontal="center"/>
    </xf>
    <xf numFmtId="0" fontId="13" fillId="4" borderId="79" xfId="1770" applyFont="1" applyFill="1" applyBorder="1" applyAlignment="1">
      <alignment horizontal="center" vertical="center"/>
    </xf>
    <xf numFmtId="0" fontId="13" fillId="4" borderId="0" xfId="1770" applyFont="1" applyFill="1" applyBorder="1" applyAlignment="1">
      <alignment horizontal="center" vertical="center"/>
    </xf>
    <xf numFmtId="0" fontId="5" fillId="0" borderId="0" xfId="0" applyFont="1" applyAlignment="1">
      <alignment wrapText="1"/>
    </xf>
    <xf numFmtId="0" fontId="5" fillId="0" borderId="8" xfId="0" applyFont="1" applyBorder="1" applyAlignment="1">
      <alignment horizontal="left" vertical="top" wrapText="1"/>
    </xf>
  </cellXfs>
  <cellStyles count="1800">
    <cellStyle name="Comma 2" xfId="1796" xr:uid="{00000000-0005-0000-0000-000000000000}"/>
    <cellStyle name="Followed Hyperlink 10" xfId="3" xr:uid="{00000000-0005-0000-0000-000001000000}"/>
    <cellStyle name="Followed Hyperlink 100" xfId="4" xr:uid="{00000000-0005-0000-0000-000002000000}"/>
    <cellStyle name="Followed Hyperlink 1000" xfId="5" xr:uid="{00000000-0005-0000-0000-000003000000}"/>
    <cellStyle name="Followed Hyperlink 1001" xfId="6" xr:uid="{00000000-0005-0000-0000-000004000000}"/>
    <cellStyle name="Followed Hyperlink 1002" xfId="7" xr:uid="{00000000-0005-0000-0000-000005000000}"/>
    <cellStyle name="Followed Hyperlink 1003" xfId="8" xr:uid="{00000000-0005-0000-0000-000006000000}"/>
    <cellStyle name="Followed Hyperlink 1004" xfId="9" xr:uid="{00000000-0005-0000-0000-000007000000}"/>
    <cellStyle name="Followed Hyperlink 1005" xfId="10" xr:uid="{00000000-0005-0000-0000-000008000000}"/>
    <cellStyle name="Followed Hyperlink 1006" xfId="11" xr:uid="{00000000-0005-0000-0000-000009000000}"/>
    <cellStyle name="Followed Hyperlink 1007" xfId="12" xr:uid="{00000000-0005-0000-0000-00000A000000}"/>
    <cellStyle name="Followed Hyperlink 1008" xfId="13" xr:uid="{00000000-0005-0000-0000-00000B000000}"/>
    <cellStyle name="Followed Hyperlink 1009" xfId="14" xr:uid="{00000000-0005-0000-0000-00000C000000}"/>
    <cellStyle name="Followed Hyperlink 101" xfId="15" xr:uid="{00000000-0005-0000-0000-00000D000000}"/>
    <cellStyle name="Followed Hyperlink 1010" xfId="16" xr:uid="{00000000-0005-0000-0000-00000E000000}"/>
    <cellStyle name="Followed Hyperlink 1011" xfId="17" xr:uid="{00000000-0005-0000-0000-00000F000000}"/>
    <cellStyle name="Followed Hyperlink 1012" xfId="18" xr:uid="{00000000-0005-0000-0000-000010000000}"/>
    <cellStyle name="Followed Hyperlink 1013" xfId="19" xr:uid="{00000000-0005-0000-0000-000011000000}"/>
    <cellStyle name="Followed Hyperlink 1014" xfId="20" xr:uid="{00000000-0005-0000-0000-000012000000}"/>
    <cellStyle name="Followed Hyperlink 1015" xfId="21" xr:uid="{00000000-0005-0000-0000-000013000000}"/>
    <cellStyle name="Followed Hyperlink 1016" xfId="22" xr:uid="{00000000-0005-0000-0000-000014000000}"/>
    <cellStyle name="Followed Hyperlink 1017" xfId="23" xr:uid="{00000000-0005-0000-0000-000015000000}"/>
    <cellStyle name="Followed Hyperlink 1018" xfId="24" xr:uid="{00000000-0005-0000-0000-000016000000}"/>
    <cellStyle name="Followed Hyperlink 1019" xfId="25" xr:uid="{00000000-0005-0000-0000-000017000000}"/>
    <cellStyle name="Followed Hyperlink 102" xfId="26" xr:uid="{00000000-0005-0000-0000-000018000000}"/>
    <cellStyle name="Followed Hyperlink 1020" xfId="27" xr:uid="{00000000-0005-0000-0000-000019000000}"/>
    <cellStyle name="Followed Hyperlink 1021" xfId="28" xr:uid="{00000000-0005-0000-0000-00001A000000}"/>
    <cellStyle name="Followed Hyperlink 1022" xfId="29" xr:uid="{00000000-0005-0000-0000-00001B000000}"/>
    <cellStyle name="Followed Hyperlink 1023" xfId="30" xr:uid="{00000000-0005-0000-0000-00001C000000}"/>
    <cellStyle name="Followed Hyperlink 1024" xfId="31" xr:uid="{00000000-0005-0000-0000-00001D000000}"/>
    <cellStyle name="Followed Hyperlink 1025" xfId="32" xr:uid="{00000000-0005-0000-0000-00001E000000}"/>
    <cellStyle name="Followed Hyperlink 1026" xfId="33" xr:uid="{00000000-0005-0000-0000-00001F000000}"/>
    <cellStyle name="Followed Hyperlink 1027" xfId="34" xr:uid="{00000000-0005-0000-0000-000020000000}"/>
    <cellStyle name="Followed Hyperlink 1028" xfId="35" xr:uid="{00000000-0005-0000-0000-000021000000}"/>
    <cellStyle name="Followed Hyperlink 1029" xfId="36" xr:uid="{00000000-0005-0000-0000-000022000000}"/>
    <cellStyle name="Followed Hyperlink 103" xfId="37" xr:uid="{00000000-0005-0000-0000-000023000000}"/>
    <cellStyle name="Followed Hyperlink 1030" xfId="38" xr:uid="{00000000-0005-0000-0000-000024000000}"/>
    <cellStyle name="Followed Hyperlink 1031" xfId="39" xr:uid="{00000000-0005-0000-0000-000025000000}"/>
    <cellStyle name="Followed Hyperlink 1032" xfId="40" xr:uid="{00000000-0005-0000-0000-000026000000}"/>
    <cellStyle name="Followed Hyperlink 1033" xfId="41" xr:uid="{00000000-0005-0000-0000-000027000000}"/>
    <cellStyle name="Followed Hyperlink 1034" xfId="42" xr:uid="{00000000-0005-0000-0000-000028000000}"/>
    <cellStyle name="Followed Hyperlink 1035" xfId="43" xr:uid="{00000000-0005-0000-0000-000029000000}"/>
    <cellStyle name="Followed Hyperlink 1036" xfId="44" xr:uid="{00000000-0005-0000-0000-00002A000000}"/>
    <cellStyle name="Followed Hyperlink 1037" xfId="45" xr:uid="{00000000-0005-0000-0000-00002B000000}"/>
    <cellStyle name="Followed Hyperlink 1038" xfId="46" xr:uid="{00000000-0005-0000-0000-00002C000000}"/>
    <cellStyle name="Followed Hyperlink 1039" xfId="47" xr:uid="{00000000-0005-0000-0000-00002D000000}"/>
    <cellStyle name="Followed Hyperlink 104" xfId="48" xr:uid="{00000000-0005-0000-0000-00002E000000}"/>
    <cellStyle name="Followed Hyperlink 1040" xfId="49" xr:uid="{00000000-0005-0000-0000-00002F000000}"/>
    <cellStyle name="Followed Hyperlink 1041" xfId="50" xr:uid="{00000000-0005-0000-0000-000030000000}"/>
    <cellStyle name="Followed Hyperlink 1042" xfId="51" xr:uid="{00000000-0005-0000-0000-000031000000}"/>
    <cellStyle name="Followed Hyperlink 1043" xfId="52" xr:uid="{00000000-0005-0000-0000-000032000000}"/>
    <cellStyle name="Followed Hyperlink 1044" xfId="53" xr:uid="{00000000-0005-0000-0000-000033000000}"/>
    <cellStyle name="Followed Hyperlink 1045" xfId="54" xr:uid="{00000000-0005-0000-0000-000034000000}"/>
    <cellStyle name="Followed Hyperlink 1046" xfId="55" xr:uid="{00000000-0005-0000-0000-000035000000}"/>
    <cellStyle name="Followed Hyperlink 1047" xfId="56" xr:uid="{00000000-0005-0000-0000-000036000000}"/>
    <cellStyle name="Followed Hyperlink 1048" xfId="57" xr:uid="{00000000-0005-0000-0000-000037000000}"/>
    <cellStyle name="Followed Hyperlink 1049" xfId="58" xr:uid="{00000000-0005-0000-0000-000038000000}"/>
    <cellStyle name="Followed Hyperlink 105" xfId="59" xr:uid="{00000000-0005-0000-0000-000039000000}"/>
    <cellStyle name="Followed Hyperlink 1050" xfId="60" xr:uid="{00000000-0005-0000-0000-00003A000000}"/>
    <cellStyle name="Followed Hyperlink 1051" xfId="61" xr:uid="{00000000-0005-0000-0000-00003B000000}"/>
    <cellStyle name="Followed Hyperlink 1052" xfId="62" xr:uid="{00000000-0005-0000-0000-00003C000000}"/>
    <cellStyle name="Followed Hyperlink 1053" xfId="63" xr:uid="{00000000-0005-0000-0000-00003D000000}"/>
    <cellStyle name="Followed Hyperlink 1054" xfId="64" xr:uid="{00000000-0005-0000-0000-00003E000000}"/>
    <cellStyle name="Followed Hyperlink 1055" xfId="65" xr:uid="{00000000-0005-0000-0000-00003F000000}"/>
    <cellStyle name="Followed Hyperlink 1056" xfId="66" xr:uid="{00000000-0005-0000-0000-000040000000}"/>
    <cellStyle name="Followed Hyperlink 1057" xfId="67" xr:uid="{00000000-0005-0000-0000-000041000000}"/>
    <cellStyle name="Followed Hyperlink 1058" xfId="68" xr:uid="{00000000-0005-0000-0000-000042000000}"/>
    <cellStyle name="Followed Hyperlink 1059" xfId="69" xr:uid="{00000000-0005-0000-0000-000043000000}"/>
    <cellStyle name="Followed Hyperlink 106" xfId="70" xr:uid="{00000000-0005-0000-0000-000044000000}"/>
    <cellStyle name="Followed Hyperlink 1060" xfId="71" xr:uid="{00000000-0005-0000-0000-000045000000}"/>
    <cellStyle name="Followed Hyperlink 1061" xfId="72" xr:uid="{00000000-0005-0000-0000-000046000000}"/>
    <cellStyle name="Followed Hyperlink 1062" xfId="73" xr:uid="{00000000-0005-0000-0000-000047000000}"/>
    <cellStyle name="Followed Hyperlink 1063" xfId="74" xr:uid="{00000000-0005-0000-0000-000048000000}"/>
    <cellStyle name="Followed Hyperlink 1064" xfId="75" xr:uid="{00000000-0005-0000-0000-000049000000}"/>
    <cellStyle name="Followed Hyperlink 1065" xfId="76" xr:uid="{00000000-0005-0000-0000-00004A000000}"/>
    <cellStyle name="Followed Hyperlink 1066" xfId="77" xr:uid="{00000000-0005-0000-0000-00004B000000}"/>
    <cellStyle name="Followed Hyperlink 1067" xfId="78" xr:uid="{00000000-0005-0000-0000-00004C000000}"/>
    <cellStyle name="Followed Hyperlink 1068" xfId="79" xr:uid="{00000000-0005-0000-0000-00004D000000}"/>
    <cellStyle name="Followed Hyperlink 1069" xfId="80" xr:uid="{00000000-0005-0000-0000-00004E000000}"/>
    <cellStyle name="Followed Hyperlink 107" xfId="81" xr:uid="{00000000-0005-0000-0000-00004F000000}"/>
    <cellStyle name="Followed Hyperlink 1070" xfId="82" xr:uid="{00000000-0005-0000-0000-000050000000}"/>
    <cellStyle name="Followed Hyperlink 1071" xfId="83" xr:uid="{00000000-0005-0000-0000-000051000000}"/>
    <cellStyle name="Followed Hyperlink 1072" xfId="84" xr:uid="{00000000-0005-0000-0000-000052000000}"/>
    <cellStyle name="Followed Hyperlink 1073" xfId="85" xr:uid="{00000000-0005-0000-0000-000053000000}"/>
    <cellStyle name="Followed Hyperlink 1074" xfId="86" xr:uid="{00000000-0005-0000-0000-000054000000}"/>
    <cellStyle name="Followed Hyperlink 1075" xfId="87" xr:uid="{00000000-0005-0000-0000-000055000000}"/>
    <cellStyle name="Followed Hyperlink 1076" xfId="88" xr:uid="{00000000-0005-0000-0000-000056000000}"/>
    <cellStyle name="Followed Hyperlink 1077" xfId="89" xr:uid="{00000000-0005-0000-0000-000057000000}"/>
    <cellStyle name="Followed Hyperlink 1078" xfId="90" xr:uid="{00000000-0005-0000-0000-000058000000}"/>
    <cellStyle name="Followed Hyperlink 1079" xfId="91" xr:uid="{00000000-0005-0000-0000-000059000000}"/>
    <cellStyle name="Followed Hyperlink 108" xfId="92" xr:uid="{00000000-0005-0000-0000-00005A000000}"/>
    <cellStyle name="Followed Hyperlink 1080" xfId="93" xr:uid="{00000000-0005-0000-0000-00005B000000}"/>
    <cellStyle name="Followed Hyperlink 1081" xfId="94" xr:uid="{00000000-0005-0000-0000-00005C000000}"/>
    <cellStyle name="Followed Hyperlink 1082" xfId="95" xr:uid="{00000000-0005-0000-0000-00005D000000}"/>
    <cellStyle name="Followed Hyperlink 1083" xfId="96" xr:uid="{00000000-0005-0000-0000-00005E000000}"/>
    <cellStyle name="Followed Hyperlink 1084" xfId="97" xr:uid="{00000000-0005-0000-0000-00005F000000}"/>
    <cellStyle name="Followed Hyperlink 1085" xfId="98" xr:uid="{00000000-0005-0000-0000-000060000000}"/>
    <cellStyle name="Followed Hyperlink 1086" xfId="99" xr:uid="{00000000-0005-0000-0000-000061000000}"/>
    <cellStyle name="Followed Hyperlink 1087" xfId="100" xr:uid="{00000000-0005-0000-0000-000062000000}"/>
    <cellStyle name="Followed Hyperlink 1088" xfId="101" xr:uid="{00000000-0005-0000-0000-000063000000}"/>
    <cellStyle name="Followed Hyperlink 1089" xfId="102" xr:uid="{00000000-0005-0000-0000-000064000000}"/>
    <cellStyle name="Followed Hyperlink 109" xfId="103" xr:uid="{00000000-0005-0000-0000-000065000000}"/>
    <cellStyle name="Followed Hyperlink 1090" xfId="104" xr:uid="{00000000-0005-0000-0000-000066000000}"/>
    <cellStyle name="Followed Hyperlink 1091" xfId="105" xr:uid="{00000000-0005-0000-0000-000067000000}"/>
    <cellStyle name="Followed Hyperlink 1092" xfId="106" xr:uid="{00000000-0005-0000-0000-000068000000}"/>
    <cellStyle name="Followed Hyperlink 1093" xfId="107" xr:uid="{00000000-0005-0000-0000-000069000000}"/>
    <cellStyle name="Followed Hyperlink 1094" xfId="108" xr:uid="{00000000-0005-0000-0000-00006A000000}"/>
    <cellStyle name="Followed Hyperlink 1095" xfId="109" xr:uid="{00000000-0005-0000-0000-00006B000000}"/>
    <cellStyle name="Followed Hyperlink 1096" xfId="110" xr:uid="{00000000-0005-0000-0000-00006C000000}"/>
    <cellStyle name="Followed Hyperlink 1097" xfId="111" xr:uid="{00000000-0005-0000-0000-00006D000000}"/>
    <cellStyle name="Followed Hyperlink 1098" xfId="112" xr:uid="{00000000-0005-0000-0000-00006E000000}"/>
    <cellStyle name="Followed Hyperlink 1099" xfId="113" xr:uid="{00000000-0005-0000-0000-00006F000000}"/>
    <cellStyle name="Followed Hyperlink 11" xfId="114" xr:uid="{00000000-0005-0000-0000-000070000000}"/>
    <cellStyle name="Followed Hyperlink 110" xfId="115" xr:uid="{00000000-0005-0000-0000-000071000000}"/>
    <cellStyle name="Followed Hyperlink 1100" xfId="116" xr:uid="{00000000-0005-0000-0000-000072000000}"/>
    <cellStyle name="Followed Hyperlink 1101" xfId="117" xr:uid="{00000000-0005-0000-0000-000073000000}"/>
    <cellStyle name="Followed Hyperlink 1102" xfId="118" xr:uid="{00000000-0005-0000-0000-000074000000}"/>
    <cellStyle name="Followed Hyperlink 1103" xfId="119" xr:uid="{00000000-0005-0000-0000-000075000000}"/>
    <cellStyle name="Followed Hyperlink 1104" xfId="120" xr:uid="{00000000-0005-0000-0000-000076000000}"/>
    <cellStyle name="Followed Hyperlink 1105" xfId="121" xr:uid="{00000000-0005-0000-0000-000077000000}"/>
    <cellStyle name="Followed Hyperlink 1106" xfId="122" xr:uid="{00000000-0005-0000-0000-000078000000}"/>
    <cellStyle name="Followed Hyperlink 1107" xfId="123" xr:uid="{00000000-0005-0000-0000-000079000000}"/>
    <cellStyle name="Followed Hyperlink 1108" xfId="124" xr:uid="{00000000-0005-0000-0000-00007A000000}"/>
    <cellStyle name="Followed Hyperlink 1109" xfId="125" xr:uid="{00000000-0005-0000-0000-00007B000000}"/>
    <cellStyle name="Followed Hyperlink 111" xfId="126" xr:uid="{00000000-0005-0000-0000-00007C000000}"/>
    <cellStyle name="Followed Hyperlink 1110" xfId="127" xr:uid="{00000000-0005-0000-0000-00007D000000}"/>
    <cellStyle name="Followed Hyperlink 1111" xfId="128" xr:uid="{00000000-0005-0000-0000-00007E000000}"/>
    <cellStyle name="Followed Hyperlink 1112" xfId="129" xr:uid="{00000000-0005-0000-0000-00007F000000}"/>
    <cellStyle name="Followed Hyperlink 1113" xfId="130" xr:uid="{00000000-0005-0000-0000-000080000000}"/>
    <cellStyle name="Followed Hyperlink 1114" xfId="131" xr:uid="{00000000-0005-0000-0000-000081000000}"/>
    <cellStyle name="Followed Hyperlink 1115" xfId="132" xr:uid="{00000000-0005-0000-0000-000082000000}"/>
    <cellStyle name="Followed Hyperlink 1116" xfId="133" xr:uid="{00000000-0005-0000-0000-000083000000}"/>
    <cellStyle name="Followed Hyperlink 1117" xfId="134" xr:uid="{00000000-0005-0000-0000-000084000000}"/>
    <cellStyle name="Followed Hyperlink 1118" xfId="135" xr:uid="{00000000-0005-0000-0000-000085000000}"/>
    <cellStyle name="Followed Hyperlink 1119" xfId="136" xr:uid="{00000000-0005-0000-0000-000086000000}"/>
    <cellStyle name="Followed Hyperlink 112" xfId="137" xr:uid="{00000000-0005-0000-0000-000087000000}"/>
    <cellStyle name="Followed Hyperlink 1120" xfId="138" xr:uid="{00000000-0005-0000-0000-000088000000}"/>
    <cellStyle name="Followed Hyperlink 1121" xfId="139" xr:uid="{00000000-0005-0000-0000-000089000000}"/>
    <cellStyle name="Followed Hyperlink 1122" xfId="140" xr:uid="{00000000-0005-0000-0000-00008A000000}"/>
    <cellStyle name="Followed Hyperlink 1123" xfId="141" xr:uid="{00000000-0005-0000-0000-00008B000000}"/>
    <cellStyle name="Followed Hyperlink 1124" xfId="142" xr:uid="{00000000-0005-0000-0000-00008C000000}"/>
    <cellStyle name="Followed Hyperlink 1125" xfId="143" xr:uid="{00000000-0005-0000-0000-00008D000000}"/>
    <cellStyle name="Followed Hyperlink 1126" xfId="144" xr:uid="{00000000-0005-0000-0000-00008E000000}"/>
    <cellStyle name="Followed Hyperlink 1127" xfId="145" xr:uid="{00000000-0005-0000-0000-00008F000000}"/>
    <cellStyle name="Followed Hyperlink 1128" xfId="146" xr:uid="{00000000-0005-0000-0000-000090000000}"/>
    <cellStyle name="Followed Hyperlink 1129" xfId="147" xr:uid="{00000000-0005-0000-0000-000091000000}"/>
    <cellStyle name="Followed Hyperlink 113" xfId="148" xr:uid="{00000000-0005-0000-0000-000092000000}"/>
    <cellStyle name="Followed Hyperlink 1130" xfId="149" xr:uid="{00000000-0005-0000-0000-000093000000}"/>
    <cellStyle name="Followed Hyperlink 1131" xfId="150" xr:uid="{00000000-0005-0000-0000-000094000000}"/>
    <cellStyle name="Followed Hyperlink 1132" xfId="151" xr:uid="{00000000-0005-0000-0000-000095000000}"/>
    <cellStyle name="Followed Hyperlink 1133" xfId="152" xr:uid="{00000000-0005-0000-0000-000096000000}"/>
    <cellStyle name="Followed Hyperlink 1134" xfId="153" xr:uid="{00000000-0005-0000-0000-000097000000}"/>
    <cellStyle name="Followed Hyperlink 1135" xfId="154" xr:uid="{00000000-0005-0000-0000-000098000000}"/>
    <cellStyle name="Followed Hyperlink 1136" xfId="155" xr:uid="{00000000-0005-0000-0000-000099000000}"/>
    <cellStyle name="Followed Hyperlink 1137" xfId="156" xr:uid="{00000000-0005-0000-0000-00009A000000}"/>
    <cellStyle name="Followed Hyperlink 1138" xfId="157" xr:uid="{00000000-0005-0000-0000-00009B000000}"/>
    <cellStyle name="Followed Hyperlink 1139" xfId="158" xr:uid="{00000000-0005-0000-0000-00009C000000}"/>
    <cellStyle name="Followed Hyperlink 114" xfId="159" xr:uid="{00000000-0005-0000-0000-00009D000000}"/>
    <cellStyle name="Followed Hyperlink 1140" xfId="160" xr:uid="{00000000-0005-0000-0000-00009E000000}"/>
    <cellStyle name="Followed Hyperlink 1141" xfId="161" xr:uid="{00000000-0005-0000-0000-00009F000000}"/>
    <cellStyle name="Followed Hyperlink 1142" xfId="162" xr:uid="{00000000-0005-0000-0000-0000A0000000}"/>
    <cellStyle name="Followed Hyperlink 1143" xfId="163" xr:uid="{00000000-0005-0000-0000-0000A1000000}"/>
    <cellStyle name="Followed Hyperlink 1144" xfId="164" xr:uid="{00000000-0005-0000-0000-0000A2000000}"/>
    <cellStyle name="Followed Hyperlink 1145" xfId="165" xr:uid="{00000000-0005-0000-0000-0000A3000000}"/>
    <cellStyle name="Followed Hyperlink 1146" xfId="166" xr:uid="{00000000-0005-0000-0000-0000A4000000}"/>
    <cellStyle name="Followed Hyperlink 1147" xfId="167" xr:uid="{00000000-0005-0000-0000-0000A5000000}"/>
    <cellStyle name="Followed Hyperlink 1148" xfId="168" xr:uid="{00000000-0005-0000-0000-0000A6000000}"/>
    <cellStyle name="Followed Hyperlink 1149" xfId="169" xr:uid="{00000000-0005-0000-0000-0000A7000000}"/>
    <cellStyle name="Followed Hyperlink 115" xfId="170" xr:uid="{00000000-0005-0000-0000-0000A8000000}"/>
    <cellStyle name="Followed Hyperlink 1150" xfId="171" xr:uid="{00000000-0005-0000-0000-0000A9000000}"/>
    <cellStyle name="Followed Hyperlink 1151" xfId="172" xr:uid="{00000000-0005-0000-0000-0000AA000000}"/>
    <cellStyle name="Followed Hyperlink 1152" xfId="173" xr:uid="{00000000-0005-0000-0000-0000AB000000}"/>
    <cellStyle name="Followed Hyperlink 1153" xfId="174" xr:uid="{00000000-0005-0000-0000-0000AC000000}"/>
    <cellStyle name="Followed Hyperlink 1154" xfId="175" xr:uid="{00000000-0005-0000-0000-0000AD000000}"/>
    <cellStyle name="Followed Hyperlink 1155" xfId="176" xr:uid="{00000000-0005-0000-0000-0000AE000000}"/>
    <cellStyle name="Followed Hyperlink 1156" xfId="177" xr:uid="{00000000-0005-0000-0000-0000AF000000}"/>
    <cellStyle name="Followed Hyperlink 1157" xfId="178" xr:uid="{00000000-0005-0000-0000-0000B0000000}"/>
    <cellStyle name="Followed Hyperlink 1158" xfId="179" xr:uid="{00000000-0005-0000-0000-0000B1000000}"/>
    <cellStyle name="Followed Hyperlink 1159" xfId="180" xr:uid="{00000000-0005-0000-0000-0000B2000000}"/>
    <cellStyle name="Followed Hyperlink 116" xfId="181" xr:uid="{00000000-0005-0000-0000-0000B3000000}"/>
    <cellStyle name="Followed Hyperlink 1160" xfId="182" xr:uid="{00000000-0005-0000-0000-0000B4000000}"/>
    <cellStyle name="Followed Hyperlink 1161" xfId="183" xr:uid="{00000000-0005-0000-0000-0000B5000000}"/>
    <cellStyle name="Followed Hyperlink 1162" xfId="184" xr:uid="{00000000-0005-0000-0000-0000B6000000}"/>
    <cellStyle name="Followed Hyperlink 1163" xfId="185" xr:uid="{00000000-0005-0000-0000-0000B7000000}"/>
    <cellStyle name="Followed Hyperlink 1164" xfId="186" xr:uid="{00000000-0005-0000-0000-0000B8000000}"/>
    <cellStyle name="Followed Hyperlink 1165" xfId="187" xr:uid="{00000000-0005-0000-0000-0000B9000000}"/>
    <cellStyle name="Followed Hyperlink 1166" xfId="188" xr:uid="{00000000-0005-0000-0000-0000BA000000}"/>
    <cellStyle name="Followed Hyperlink 1167" xfId="189" xr:uid="{00000000-0005-0000-0000-0000BB000000}"/>
    <cellStyle name="Followed Hyperlink 1168" xfId="190" xr:uid="{00000000-0005-0000-0000-0000BC000000}"/>
    <cellStyle name="Followed Hyperlink 1169" xfId="191" xr:uid="{00000000-0005-0000-0000-0000BD000000}"/>
    <cellStyle name="Followed Hyperlink 117" xfId="192" xr:uid="{00000000-0005-0000-0000-0000BE000000}"/>
    <cellStyle name="Followed Hyperlink 1170" xfId="193" xr:uid="{00000000-0005-0000-0000-0000BF000000}"/>
    <cellStyle name="Followed Hyperlink 1171" xfId="194" xr:uid="{00000000-0005-0000-0000-0000C0000000}"/>
    <cellStyle name="Followed Hyperlink 1172" xfId="195" xr:uid="{00000000-0005-0000-0000-0000C1000000}"/>
    <cellStyle name="Followed Hyperlink 1173" xfId="196" xr:uid="{00000000-0005-0000-0000-0000C2000000}"/>
    <cellStyle name="Followed Hyperlink 1174" xfId="197" xr:uid="{00000000-0005-0000-0000-0000C3000000}"/>
    <cellStyle name="Followed Hyperlink 1175" xfId="198" xr:uid="{00000000-0005-0000-0000-0000C4000000}"/>
    <cellStyle name="Followed Hyperlink 1176" xfId="199" xr:uid="{00000000-0005-0000-0000-0000C5000000}"/>
    <cellStyle name="Followed Hyperlink 1177" xfId="200" xr:uid="{00000000-0005-0000-0000-0000C6000000}"/>
    <cellStyle name="Followed Hyperlink 1178" xfId="201" xr:uid="{00000000-0005-0000-0000-0000C7000000}"/>
    <cellStyle name="Followed Hyperlink 1179" xfId="202" xr:uid="{00000000-0005-0000-0000-0000C8000000}"/>
    <cellStyle name="Followed Hyperlink 118" xfId="203" xr:uid="{00000000-0005-0000-0000-0000C9000000}"/>
    <cellStyle name="Followed Hyperlink 1180" xfId="204" xr:uid="{00000000-0005-0000-0000-0000CA000000}"/>
    <cellStyle name="Followed Hyperlink 1181" xfId="205" xr:uid="{00000000-0005-0000-0000-0000CB000000}"/>
    <cellStyle name="Followed Hyperlink 1182" xfId="206" xr:uid="{00000000-0005-0000-0000-0000CC000000}"/>
    <cellStyle name="Followed Hyperlink 1183" xfId="207" xr:uid="{00000000-0005-0000-0000-0000CD000000}"/>
    <cellStyle name="Followed Hyperlink 1184" xfId="208" xr:uid="{00000000-0005-0000-0000-0000CE000000}"/>
    <cellStyle name="Followed Hyperlink 1185" xfId="209" xr:uid="{00000000-0005-0000-0000-0000CF000000}"/>
    <cellStyle name="Followed Hyperlink 1186" xfId="210" xr:uid="{00000000-0005-0000-0000-0000D0000000}"/>
    <cellStyle name="Followed Hyperlink 1187" xfId="211" xr:uid="{00000000-0005-0000-0000-0000D1000000}"/>
    <cellStyle name="Followed Hyperlink 1188" xfId="212" xr:uid="{00000000-0005-0000-0000-0000D2000000}"/>
    <cellStyle name="Followed Hyperlink 1189" xfId="213" xr:uid="{00000000-0005-0000-0000-0000D3000000}"/>
    <cellStyle name="Followed Hyperlink 119" xfId="214" xr:uid="{00000000-0005-0000-0000-0000D4000000}"/>
    <cellStyle name="Followed Hyperlink 1190" xfId="215" xr:uid="{00000000-0005-0000-0000-0000D5000000}"/>
    <cellStyle name="Followed Hyperlink 1191" xfId="216" xr:uid="{00000000-0005-0000-0000-0000D6000000}"/>
    <cellStyle name="Followed Hyperlink 1192" xfId="217" xr:uid="{00000000-0005-0000-0000-0000D7000000}"/>
    <cellStyle name="Followed Hyperlink 1193" xfId="218" xr:uid="{00000000-0005-0000-0000-0000D8000000}"/>
    <cellStyle name="Followed Hyperlink 1194" xfId="219" xr:uid="{00000000-0005-0000-0000-0000D9000000}"/>
    <cellStyle name="Followed Hyperlink 1195" xfId="220" xr:uid="{00000000-0005-0000-0000-0000DA000000}"/>
    <cellStyle name="Followed Hyperlink 1196" xfId="221" xr:uid="{00000000-0005-0000-0000-0000DB000000}"/>
    <cellStyle name="Followed Hyperlink 1197" xfId="222" xr:uid="{00000000-0005-0000-0000-0000DC000000}"/>
    <cellStyle name="Followed Hyperlink 1198" xfId="223" xr:uid="{00000000-0005-0000-0000-0000DD000000}"/>
    <cellStyle name="Followed Hyperlink 1199" xfId="224" xr:uid="{00000000-0005-0000-0000-0000DE000000}"/>
    <cellStyle name="Followed Hyperlink 12" xfId="225" xr:uid="{00000000-0005-0000-0000-0000DF000000}"/>
    <cellStyle name="Followed Hyperlink 120" xfId="226" xr:uid="{00000000-0005-0000-0000-0000E0000000}"/>
    <cellStyle name="Followed Hyperlink 1200" xfId="227" xr:uid="{00000000-0005-0000-0000-0000E1000000}"/>
    <cellStyle name="Followed Hyperlink 1201" xfId="228" xr:uid="{00000000-0005-0000-0000-0000E2000000}"/>
    <cellStyle name="Followed Hyperlink 1202" xfId="229" xr:uid="{00000000-0005-0000-0000-0000E3000000}"/>
    <cellStyle name="Followed Hyperlink 1203" xfId="230" xr:uid="{00000000-0005-0000-0000-0000E4000000}"/>
    <cellStyle name="Followed Hyperlink 1204" xfId="231" xr:uid="{00000000-0005-0000-0000-0000E5000000}"/>
    <cellStyle name="Followed Hyperlink 1205" xfId="232" xr:uid="{00000000-0005-0000-0000-0000E6000000}"/>
    <cellStyle name="Followed Hyperlink 1206" xfId="233" xr:uid="{00000000-0005-0000-0000-0000E7000000}"/>
    <cellStyle name="Followed Hyperlink 1207" xfId="234" xr:uid="{00000000-0005-0000-0000-0000E8000000}"/>
    <cellStyle name="Followed Hyperlink 1208" xfId="235" xr:uid="{00000000-0005-0000-0000-0000E9000000}"/>
    <cellStyle name="Followed Hyperlink 1209" xfId="236" xr:uid="{00000000-0005-0000-0000-0000EA000000}"/>
    <cellStyle name="Followed Hyperlink 121" xfId="237" xr:uid="{00000000-0005-0000-0000-0000EB000000}"/>
    <cellStyle name="Followed Hyperlink 1210" xfId="238" xr:uid="{00000000-0005-0000-0000-0000EC000000}"/>
    <cellStyle name="Followed Hyperlink 1211" xfId="239" xr:uid="{00000000-0005-0000-0000-0000ED000000}"/>
    <cellStyle name="Followed Hyperlink 1212" xfId="240" xr:uid="{00000000-0005-0000-0000-0000EE000000}"/>
    <cellStyle name="Followed Hyperlink 1213" xfId="241" xr:uid="{00000000-0005-0000-0000-0000EF000000}"/>
    <cellStyle name="Followed Hyperlink 1214" xfId="242" xr:uid="{00000000-0005-0000-0000-0000F0000000}"/>
    <cellStyle name="Followed Hyperlink 1215" xfId="243" xr:uid="{00000000-0005-0000-0000-0000F1000000}"/>
    <cellStyle name="Followed Hyperlink 1216" xfId="244" xr:uid="{00000000-0005-0000-0000-0000F2000000}"/>
    <cellStyle name="Followed Hyperlink 1217" xfId="245" xr:uid="{00000000-0005-0000-0000-0000F3000000}"/>
    <cellStyle name="Followed Hyperlink 1218" xfId="246" xr:uid="{00000000-0005-0000-0000-0000F4000000}"/>
    <cellStyle name="Followed Hyperlink 1219" xfId="247" xr:uid="{00000000-0005-0000-0000-0000F5000000}"/>
    <cellStyle name="Followed Hyperlink 122" xfId="248" xr:uid="{00000000-0005-0000-0000-0000F6000000}"/>
    <cellStyle name="Followed Hyperlink 1220" xfId="249" xr:uid="{00000000-0005-0000-0000-0000F7000000}"/>
    <cellStyle name="Followed Hyperlink 1221" xfId="250" xr:uid="{00000000-0005-0000-0000-0000F8000000}"/>
    <cellStyle name="Followed Hyperlink 1222" xfId="251" xr:uid="{00000000-0005-0000-0000-0000F9000000}"/>
    <cellStyle name="Followed Hyperlink 1223" xfId="252" xr:uid="{00000000-0005-0000-0000-0000FA000000}"/>
    <cellStyle name="Followed Hyperlink 1224" xfId="253" xr:uid="{00000000-0005-0000-0000-0000FB000000}"/>
    <cellStyle name="Followed Hyperlink 1225" xfId="254" xr:uid="{00000000-0005-0000-0000-0000FC000000}"/>
    <cellStyle name="Followed Hyperlink 1226" xfId="255" xr:uid="{00000000-0005-0000-0000-0000FD000000}"/>
    <cellStyle name="Followed Hyperlink 1227" xfId="256" xr:uid="{00000000-0005-0000-0000-0000FE000000}"/>
    <cellStyle name="Followed Hyperlink 1228" xfId="257" xr:uid="{00000000-0005-0000-0000-0000FF000000}"/>
    <cellStyle name="Followed Hyperlink 1229" xfId="258" xr:uid="{00000000-0005-0000-0000-000000010000}"/>
    <cellStyle name="Followed Hyperlink 123" xfId="259" xr:uid="{00000000-0005-0000-0000-000001010000}"/>
    <cellStyle name="Followed Hyperlink 1230" xfId="260" xr:uid="{00000000-0005-0000-0000-000002010000}"/>
    <cellStyle name="Followed Hyperlink 1231" xfId="261" xr:uid="{00000000-0005-0000-0000-000003010000}"/>
    <cellStyle name="Followed Hyperlink 1232" xfId="262" xr:uid="{00000000-0005-0000-0000-000004010000}"/>
    <cellStyle name="Followed Hyperlink 1233" xfId="263" xr:uid="{00000000-0005-0000-0000-000005010000}"/>
    <cellStyle name="Followed Hyperlink 1234" xfId="264" xr:uid="{00000000-0005-0000-0000-000006010000}"/>
    <cellStyle name="Followed Hyperlink 1235" xfId="265" xr:uid="{00000000-0005-0000-0000-000007010000}"/>
    <cellStyle name="Followed Hyperlink 1236" xfId="266" xr:uid="{00000000-0005-0000-0000-000008010000}"/>
    <cellStyle name="Followed Hyperlink 1237" xfId="267" xr:uid="{00000000-0005-0000-0000-000009010000}"/>
    <cellStyle name="Followed Hyperlink 1238" xfId="268" xr:uid="{00000000-0005-0000-0000-00000A010000}"/>
    <cellStyle name="Followed Hyperlink 1239" xfId="269" xr:uid="{00000000-0005-0000-0000-00000B010000}"/>
    <cellStyle name="Followed Hyperlink 124" xfId="270" xr:uid="{00000000-0005-0000-0000-00000C010000}"/>
    <cellStyle name="Followed Hyperlink 1240" xfId="271" xr:uid="{00000000-0005-0000-0000-00000D010000}"/>
    <cellStyle name="Followed Hyperlink 1241" xfId="272" xr:uid="{00000000-0005-0000-0000-00000E010000}"/>
    <cellStyle name="Followed Hyperlink 1242" xfId="273" xr:uid="{00000000-0005-0000-0000-00000F010000}"/>
    <cellStyle name="Followed Hyperlink 1243" xfId="274" xr:uid="{00000000-0005-0000-0000-000010010000}"/>
    <cellStyle name="Followed Hyperlink 1244" xfId="275" xr:uid="{00000000-0005-0000-0000-000011010000}"/>
    <cellStyle name="Followed Hyperlink 1245" xfId="276" xr:uid="{00000000-0005-0000-0000-000012010000}"/>
    <cellStyle name="Followed Hyperlink 1246" xfId="277" xr:uid="{00000000-0005-0000-0000-000013010000}"/>
    <cellStyle name="Followed Hyperlink 1247" xfId="278" xr:uid="{00000000-0005-0000-0000-000014010000}"/>
    <cellStyle name="Followed Hyperlink 1248" xfId="279" xr:uid="{00000000-0005-0000-0000-000015010000}"/>
    <cellStyle name="Followed Hyperlink 1249" xfId="280" xr:uid="{00000000-0005-0000-0000-000016010000}"/>
    <cellStyle name="Followed Hyperlink 125" xfId="281" xr:uid="{00000000-0005-0000-0000-000017010000}"/>
    <cellStyle name="Followed Hyperlink 1250" xfId="282" xr:uid="{00000000-0005-0000-0000-000018010000}"/>
    <cellStyle name="Followed Hyperlink 1251" xfId="283" xr:uid="{00000000-0005-0000-0000-000019010000}"/>
    <cellStyle name="Followed Hyperlink 1252" xfId="284" xr:uid="{00000000-0005-0000-0000-00001A010000}"/>
    <cellStyle name="Followed Hyperlink 1253" xfId="285" xr:uid="{00000000-0005-0000-0000-00001B010000}"/>
    <cellStyle name="Followed Hyperlink 1254" xfId="286" xr:uid="{00000000-0005-0000-0000-00001C010000}"/>
    <cellStyle name="Followed Hyperlink 1255" xfId="287" xr:uid="{00000000-0005-0000-0000-00001D010000}"/>
    <cellStyle name="Followed Hyperlink 1256" xfId="288" xr:uid="{00000000-0005-0000-0000-00001E010000}"/>
    <cellStyle name="Followed Hyperlink 1257" xfId="289" xr:uid="{00000000-0005-0000-0000-00001F010000}"/>
    <cellStyle name="Followed Hyperlink 1258" xfId="290" xr:uid="{00000000-0005-0000-0000-000020010000}"/>
    <cellStyle name="Followed Hyperlink 1259" xfId="291" xr:uid="{00000000-0005-0000-0000-000021010000}"/>
    <cellStyle name="Followed Hyperlink 126" xfId="292" xr:uid="{00000000-0005-0000-0000-000022010000}"/>
    <cellStyle name="Followed Hyperlink 1260" xfId="293" xr:uid="{00000000-0005-0000-0000-000023010000}"/>
    <cellStyle name="Followed Hyperlink 1261" xfId="294" xr:uid="{00000000-0005-0000-0000-000024010000}"/>
    <cellStyle name="Followed Hyperlink 1262" xfId="295" xr:uid="{00000000-0005-0000-0000-000025010000}"/>
    <cellStyle name="Followed Hyperlink 1263" xfId="296" xr:uid="{00000000-0005-0000-0000-000026010000}"/>
    <cellStyle name="Followed Hyperlink 1264" xfId="297" xr:uid="{00000000-0005-0000-0000-000027010000}"/>
    <cellStyle name="Followed Hyperlink 1265" xfId="298" xr:uid="{00000000-0005-0000-0000-000028010000}"/>
    <cellStyle name="Followed Hyperlink 1266" xfId="299" xr:uid="{00000000-0005-0000-0000-000029010000}"/>
    <cellStyle name="Followed Hyperlink 1267" xfId="300" xr:uid="{00000000-0005-0000-0000-00002A010000}"/>
    <cellStyle name="Followed Hyperlink 1268" xfId="301" xr:uid="{00000000-0005-0000-0000-00002B010000}"/>
    <cellStyle name="Followed Hyperlink 1269" xfId="302" xr:uid="{00000000-0005-0000-0000-00002C010000}"/>
    <cellStyle name="Followed Hyperlink 127" xfId="303" xr:uid="{00000000-0005-0000-0000-00002D010000}"/>
    <cellStyle name="Followed Hyperlink 1270" xfId="304" xr:uid="{00000000-0005-0000-0000-00002E010000}"/>
    <cellStyle name="Followed Hyperlink 1271" xfId="305" xr:uid="{00000000-0005-0000-0000-00002F010000}"/>
    <cellStyle name="Followed Hyperlink 1272" xfId="306" xr:uid="{00000000-0005-0000-0000-000030010000}"/>
    <cellStyle name="Followed Hyperlink 1273" xfId="307" xr:uid="{00000000-0005-0000-0000-000031010000}"/>
    <cellStyle name="Followed Hyperlink 1274" xfId="308" xr:uid="{00000000-0005-0000-0000-000032010000}"/>
    <cellStyle name="Followed Hyperlink 1275" xfId="309" xr:uid="{00000000-0005-0000-0000-000033010000}"/>
    <cellStyle name="Followed Hyperlink 1276" xfId="310" xr:uid="{00000000-0005-0000-0000-000034010000}"/>
    <cellStyle name="Followed Hyperlink 1277" xfId="311" xr:uid="{00000000-0005-0000-0000-000035010000}"/>
    <cellStyle name="Followed Hyperlink 1278" xfId="312" xr:uid="{00000000-0005-0000-0000-000036010000}"/>
    <cellStyle name="Followed Hyperlink 1279" xfId="313" xr:uid="{00000000-0005-0000-0000-000037010000}"/>
    <cellStyle name="Followed Hyperlink 128" xfId="314" xr:uid="{00000000-0005-0000-0000-000038010000}"/>
    <cellStyle name="Followed Hyperlink 1280" xfId="315" xr:uid="{00000000-0005-0000-0000-000039010000}"/>
    <cellStyle name="Followed Hyperlink 1281" xfId="316" xr:uid="{00000000-0005-0000-0000-00003A010000}"/>
    <cellStyle name="Followed Hyperlink 1282" xfId="317" xr:uid="{00000000-0005-0000-0000-00003B010000}"/>
    <cellStyle name="Followed Hyperlink 1283" xfId="318" xr:uid="{00000000-0005-0000-0000-00003C010000}"/>
    <cellStyle name="Followed Hyperlink 1284" xfId="319" xr:uid="{00000000-0005-0000-0000-00003D010000}"/>
    <cellStyle name="Followed Hyperlink 1285" xfId="320" xr:uid="{00000000-0005-0000-0000-00003E010000}"/>
    <cellStyle name="Followed Hyperlink 1286" xfId="321" xr:uid="{00000000-0005-0000-0000-00003F010000}"/>
    <cellStyle name="Followed Hyperlink 1287" xfId="322" xr:uid="{00000000-0005-0000-0000-000040010000}"/>
    <cellStyle name="Followed Hyperlink 1288" xfId="323" xr:uid="{00000000-0005-0000-0000-000041010000}"/>
    <cellStyle name="Followed Hyperlink 1289" xfId="324" xr:uid="{00000000-0005-0000-0000-000042010000}"/>
    <cellStyle name="Followed Hyperlink 129" xfId="325" xr:uid="{00000000-0005-0000-0000-000043010000}"/>
    <cellStyle name="Followed Hyperlink 1290" xfId="326" xr:uid="{00000000-0005-0000-0000-000044010000}"/>
    <cellStyle name="Followed Hyperlink 1291" xfId="327" xr:uid="{00000000-0005-0000-0000-000045010000}"/>
    <cellStyle name="Followed Hyperlink 1292" xfId="328" xr:uid="{00000000-0005-0000-0000-000046010000}"/>
    <cellStyle name="Followed Hyperlink 1293" xfId="329" xr:uid="{00000000-0005-0000-0000-000047010000}"/>
    <cellStyle name="Followed Hyperlink 1294" xfId="330" xr:uid="{00000000-0005-0000-0000-000048010000}"/>
    <cellStyle name="Followed Hyperlink 1295" xfId="331" xr:uid="{00000000-0005-0000-0000-000049010000}"/>
    <cellStyle name="Followed Hyperlink 1296" xfId="332" xr:uid="{00000000-0005-0000-0000-00004A010000}"/>
    <cellStyle name="Followed Hyperlink 1297" xfId="333" xr:uid="{00000000-0005-0000-0000-00004B010000}"/>
    <cellStyle name="Followed Hyperlink 1298" xfId="334" xr:uid="{00000000-0005-0000-0000-00004C010000}"/>
    <cellStyle name="Followed Hyperlink 1299" xfId="335" xr:uid="{00000000-0005-0000-0000-00004D010000}"/>
    <cellStyle name="Followed Hyperlink 13" xfId="336" xr:uid="{00000000-0005-0000-0000-00004E010000}"/>
    <cellStyle name="Followed Hyperlink 130" xfId="337" xr:uid="{00000000-0005-0000-0000-00004F010000}"/>
    <cellStyle name="Followed Hyperlink 1300" xfId="338" xr:uid="{00000000-0005-0000-0000-000050010000}"/>
    <cellStyle name="Followed Hyperlink 1301" xfId="339" xr:uid="{00000000-0005-0000-0000-000051010000}"/>
    <cellStyle name="Followed Hyperlink 1302" xfId="340" xr:uid="{00000000-0005-0000-0000-000052010000}"/>
    <cellStyle name="Followed Hyperlink 1303" xfId="341" xr:uid="{00000000-0005-0000-0000-000053010000}"/>
    <cellStyle name="Followed Hyperlink 1304" xfId="342" xr:uid="{00000000-0005-0000-0000-000054010000}"/>
    <cellStyle name="Followed Hyperlink 1305" xfId="343" xr:uid="{00000000-0005-0000-0000-000055010000}"/>
    <cellStyle name="Followed Hyperlink 1306" xfId="344" xr:uid="{00000000-0005-0000-0000-000056010000}"/>
    <cellStyle name="Followed Hyperlink 1307" xfId="345" xr:uid="{00000000-0005-0000-0000-000057010000}"/>
    <cellStyle name="Followed Hyperlink 1308" xfId="346" xr:uid="{00000000-0005-0000-0000-000058010000}"/>
    <cellStyle name="Followed Hyperlink 1309" xfId="347" xr:uid="{00000000-0005-0000-0000-000059010000}"/>
    <cellStyle name="Followed Hyperlink 131" xfId="348" xr:uid="{00000000-0005-0000-0000-00005A010000}"/>
    <cellStyle name="Followed Hyperlink 1310" xfId="349" xr:uid="{00000000-0005-0000-0000-00005B010000}"/>
    <cellStyle name="Followed Hyperlink 1311" xfId="350" xr:uid="{00000000-0005-0000-0000-00005C010000}"/>
    <cellStyle name="Followed Hyperlink 1312" xfId="351" xr:uid="{00000000-0005-0000-0000-00005D010000}"/>
    <cellStyle name="Followed Hyperlink 1313" xfId="352" xr:uid="{00000000-0005-0000-0000-00005E010000}"/>
    <cellStyle name="Followed Hyperlink 1314" xfId="353" xr:uid="{00000000-0005-0000-0000-00005F010000}"/>
    <cellStyle name="Followed Hyperlink 1315" xfId="354" xr:uid="{00000000-0005-0000-0000-000060010000}"/>
    <cellStyle name="Followed Hyperlink 1316" xfId="355" xr:uid="{00000000-0005-0000-0000-000061010000}"/>
    <cellStyle name="Followed Hyperlink 1317" xfId="356" xr:uid="{00000000-0005-0000-0000-000062010000}"/>
    <cellStyle name="Followed Hyperlink 1318" xfId="357" xr:uid="{00000000-0005-0000-0000-000063010000}"/>
    <cellStyle name="Followed Hyperlink 1319" xfId="358" xr:uid="{00000000-0005-0000-0000-000064010000}"/>
    <cellStyle name="Followed Hyperlink 132" xfId="359" xr:uid="{00000000-0005-0000-0000-000065010000}"/>
    <cellStyle name="Followed Hyperlink 1320" xfId="360" xr:uid="{00000000-0005-0000-0000-000066010000}"/>
    <cellStyle name="Followed Hyperlink 1321" xfId="361" xr:uid="{00000000-0005-0000-0000-000067010000}"/>
    <cellStyle name="Followed Hyperlink 1322" xfId="362" xr:uid="{00000000-0005-0000-0000-000068010000}"/>
    <cellStyle name="Followed Hyperlink 1323" xfId="363" xr:uid="{00000000-0005-0000-0000-000069010000}"/>
    <cellStyle name="Followed Hyperlink 1324" xfId="364" xr:uid="{00000000-0005-0000-0000-00006A010000}"/>
    <cellStyle name="Followed Hyperlink 1325" xfId="365" xr:uid="{00000000-0005-0000-0000-00006B010000}"/>
    <cellStyle name="Followed Hyperlink 1326" xfId="366" xr:uid="{00000000-0005-0000-0000-00006C010000}"/>
    <cellStyle name="Followed Hyperlink 1327" xfId="367" xr:uid="{00000000-0005-0000-0000-00006D010000}"/>
    <cellStyle name="Followed Hyperlink 1328" xfId="368" xr:uid="{00000000-0005-0000-0000-00006E010000}"/>
    <cellStyle name="Followed Hyperlink 1329" xfId="369" xr:uid="{00000000-0005-0000-0000-00006F010000}"/>
    <cellStyle name="Followed Hyperlink 133" xfId="370" xr:uid="{00000000-0005-0000-0000-000070010000}"/>
    <cellStyle name="Followed Hyperlink 1330" xfId="371" xr:uid="{00000000-0005-0000-0000-000071010000}"/>
    <cellStyle name="Followed Hyperlink 1331" xfId="372" xr:uid="{00000000-0005-0000-0000-000072010000}"/>
    <cellStyle name="Followed Hyperlink 1332" xfId="373" xr:uid="{00000000-0005-0000-0000-000073010000}"/>
    <cellStyle name="Followed Hyperlink 1333" xfId="374" xr:uid="{00000000-0005-0000-0000-000074010000}"/>
    <cellStyle name="Followed Hyperlink 1334" xfId="375" xr:uid="{00000000-0005-0000-0000-000075010000}"/>
    <cellStyle name="Followed Hyperlink 1335" xfId="376" xr:uid="{00000000-0005-0000-0000-000076010000}"/>
    <cellStyle name="Followed Hyperlink 1336" xfId="377" xr:uid="{00000000-0005-0000-0000-000077010000}"/>
    <cellStyle name="Followed Hyperlink 1337" xfId="378" xr:uid="{00000000-0005-0000-0000-000078010000}"/>
    <cellStyle name="Followed Hyperlink 1338" xfId="379" xr:uid="{00000000-0005-0000-0000-000079010000}"/>
    <cellStyle name="Followed Hyperlink 1339" xfId="380" xr:uid="{00000000-0005-0000-0000-00007A010000}"/>
    <cellStyle name="Followed Hyperlink 134" xfId="381" xr:uid="{00000000-0005-0000-0000-00007B010000}"/>
    <cellStyle name="Followed Hyperlink 1340" xfId="382" xr:uid="{00000000-0005-0000-0000-00007C010000}"/>
    <cellStyle name="Followed Hyperlink 1341" xfId="383" xr:uid="{00000000-0005-0000-0000-00007D010000}"/>
    <cellStyle name="Followed Hyperlink 1342" xfId="384" xr:uid="{00000000-0005-0000-0000-00007E010000}"/>
    <cellStyle name="Followed Hyperlink 1343" xfId="385" xr:uid="{00000000-0005-0000-0000-00007F010000}"/>
    <cellStyle name="Followed Hyperlink 1344" xfId="386" xr:uid="{00000000-0005-0000-0000-000080010000}"/>
    <cellStyle name="Followed Hyperlink 1345" xfId="387" xr:uid="{00000000-0005-0000-0000-000081010000}"/>
    <cellStyle name="Followed Hyperlink 1346" xfId="388" xr:uid="{00000000-0005-0000-0000-000082010000}"/>
    <cellStyle name="Followed Hyperlink 1347" xfId="389" xr:uid="{00000000-0005-0000-0000-000083010000}"/>
    <cellStyle name="Followed Hyperlink 1348" xfId="390" xr:uid="{00000000-0005-0000-0000-000084010000}"/>
    <cellStyle name="Followed Hyperlink 1349" xfId="391" xr:uid="{00000000-0005-0000-0000-000085010000}"/>
    <cellStyle name="Followed Hyperlink 135" xfId="392" xr:uid="{00000000-0005-0000-0000-000086010000}"/>
    <cellStyle name="Followed Hyperlink 1350" xfId="393" xr:uid="{00000000-0005-0000-0000-000087010000}"/>
    <cellStyle name="Followed Hyperlink 1351" xfId="394" xr:uid="{00000000-0005-0000-0000-000088010000}"/>
    <cellStyle name="Followed Hyperlink 1352" xfId="395" xr:uid="{00000000-0005-0000-0000-000089010000}"/>
    <cellStyle name="Followed Hyperlink 1353" xfId="396" xr:uid="{00000000-0005-0000-0000-00008A010000}"/>
    <cellStyle name="Followed Hyperlink 1354" xfId="397" xr:uid="{00000000-0005-0000-0000-00008B010000}"/>
    <cellStyle name="Followed Hyperlink 1355" xfId="398" xr:uid="{00000000-0005-0000-0000-00008C010000}"/>
    <cellStyle name="Followed Hyperlink 1356" xfId="399" xr:uid="{00000000-0005-0000-0000-00008D010000}"/>
    <cellStyle name="Followed Hyperlink 1357" xfId="400" xr:uid="{00000000-0005-0000-0000-00008E010000}"/>
    <cellStyle name="Followed Hyperlink 1358" xfId="401" xr:uid="{00000000-0005-0000-0000-00008F010000}"/>
    <cellStyle name="Followed Hyperlink 1359" xfId="402" xr:uid="{00000000-0005-0000-0000-000090010000}"/>
    <cellStyle name="Followed Hyperlink 136" xfId="403" xr:uid="{00000000-0005-0000-0000-000091010000}"/>
    <cellStyle name="Followed Hyperlink 1360" xfId="404" xr:uid="{00000000-0005-0000-0000-000092010000}"/>
    <cellStyle name="Followed Hyperlink 1361" xfId="405" xr:uid="{00000000-0005-0000-0000-000093010000}"/>
    <cellStyle name="Followed Hyperlink 1362" xfId="406" xr:uid="{00000000-0005-0000-0000-000094010000}"/>
    <cellStyle name="Followed Hyperlink 1363" xfId="407" xr:uid="{00000000-0005-0000-0000-000095010000}"/>
    <cellStyle name="Followed Hyperlink 1364" xfId="408" xr:uid="{00000000-0005-0000-0000-000096010000}"/>
    <cellStyle name="Followed Hyperlink 1365" xfId="409" xr:uid="{00000000-0005-0000-0000-000097010000}"/>
    <cellStyle name="Followed Hyperlink 1366" xfId="410" xr:uid="{00000000-0005-0000-0000-000098010000}"/>
    <cellStyle name="Followed Hyperlink 1367" xfId="411" xr:uid="{00000000-0005-0000-0000-000099010000}"/>
    <cellStyle name="Followed Hyperlink 1368" xfId="412" xr:uid="{00000000-0005-0000-0000-00009A010000}"/>
    <cellStyle name="Followed Hyperlink 1369" xfId="413" xr:uid="{00000000-0005-0000-0000-00009B010000}"/>
    <cellStyle name="Followed Hyperlink 137" xfId="414" xr:uid="{00000000-0005-0000-0000-00009C010000}"/>
    <cellStyle name="Followed Hyperlink 1370" xfId="415" xr:uid="{00000000-0005-0000-0000-00009D010000}"/>
    <cellStyle name="Followed Hyperlink 1371" xfId="416" xr:uid="{00000000-0005-0000-0000-00009E010000}"/>
    <cellStyle name="Followed Hyperlink 1372" xfId="417" xr:uid="{00000000-0005-0000-0000-00009F010000}"/>
    <cellStyle name="Followed Hyperlink 1373" xfId="418" xr:uid="{00000000-0005-0000-0000-0000A0010000}"/>
    <cellStyle name="Followed Hyperlink 1374" xfId="419" xr:uid="{00000000-0005-0000-0000-0000A1010000}"/>
    <cellStyle name="Followed Hyperlink 1375" xfId="420" xr:uid="{00000000-0005-0000-0000-0000A2010000}"/>
    <cellStyle name="Followed Hyperlink 1376" xfId="421" xr:uid="{00000000-0005-0000-0000-0000A3010000}"/>
    <cellStyle name="Followed Hyperlink 1377" xfId="422" xr:uid="{00000000-0005-0000-0000-0000A4010000}"/>
    <cellStyle name="Followed Hyperlink 1378" xfId="423" xr:uid="{00000000-0005-0000-0000-0000A5010000}"/>
    <cellStyle name="Followed Hyperlink 1379" xfId="424" xr:uid="{00000000-0005-0000-0000-0000A6010000}"/>
    <cellStyle name="Followed Hyperlink 138" xfId="425" xr:uid="{00000000-0005-0000-0000-0000A7010000}"/>
    <cellStyle name="Followed Hyperlink 1380" xfId="426" xr:uid="{00000000-0005-0000-0000-0000A8010000}"/>
    <cellStyle name="Followed Hyperlink 1381" xfId="427" xr:uid="{00000000-0005-0000-0000-0000A9010000}"/>
    <cellStyle name="Followed Hyperlink 1382" xfId="428" xr:uid="{00000000-0005-0000-0000-0000AA010000}"/>
    <cellStyle name="Followed Hyperlink 1383" xfId="429" xr:uid="{00000000-0005-0000-0000-0000AB010000}"/>
    <cellStyle name="Followed Hyperlink 1384" xfId="430" xr:uid="{00000000-0005-0000-0000-0000AC010000}"/>
    <cellStyle name="Followed Hyperlink 1385" xfId="431" xr:uid="{00000000-0005-0000-0000-0000AD010000}"/>
    <cellStyle name="Followed Hyperlink 1386" xfId="432" xr:uid="{00000000-0005-0000-0000-0000AE010000}"/>
    <cellStyle name="Followed Hyperlink 1387" xfId="433" xr:uid="{00000000-0005-0000-0000-0000AF010000}"/>
    <cellStyle name="Followed Hyperlink 1388" xfId="434" xr:uid="{00000000-0005-0000-0000-0000B0010000}"/>
    <cellStyle name="Followed Hyperlink 1389" xfId="435" xr:uid="{00000000-0005-0000-0000-0000B1010000}"/>
    <cellStyle name="Followed Hyperlink 139" xfId="436" xr:uid="{00000000-0005-0000-0000-0000B2010000}"/>
    <cellStyle name="Followed Hyperlink 1390" xfId="437" xr:uid="{00000000-0005-0000-0000-0000B3010000}"/>
    <cellStyle name="Followed Hyperlink 1391" xfId="438" xr:uid="{00000000-0005-0000-0000-0000B4010000}"/>
    <cellStyle name="Followed Hyperlink 1392" xfId="439" xr:uid="{00000000-0005-0000-0000-0000B5010000}"/>
    <cellStyle name="Followed Hyperlink 1393" xfId="440" xr:uid="{00000000-0005-0000-0000-0000B6010000}"/>
    <cellStyle name="Followed Hyperlink 1394" xfId="441" xr:uid="{00000000-0005-0000-0000-0000B7010000}"/>
    <cellStyle name="Followed Hyperlink 1395" xfId="442" xr:uid="{00000000-0005-0000-0000-0000B8010000}"/>
    <cellStyle name="Followed Hyperlink 1396" xfId="443" xr:uid="{00000000-0005-0000-0000-0000B9010000}"/>
    <cellStyle name="Followed Hyperlink 1397" xfId="444" xr:uid="{00000000-0005-0000-0000-0000BA010000}"/>
    <cellStyle name="Followed Hyperlink 1398" xfId="445" xr:uid="{00000000-0005-0000-0000-0000BB010000}"/>
    <cellStyle name="Followed Hyperlink 1399" xfId="446" xr:uid="{00000000-0005-0000-0000-0000BC010000}"/>
    <cellStyle name="Followed Hyperlink 14" xfId="447" xr:uid="{00000000-0005-0000-0000-0000BD010000}"/>
    <cellStyle name="Followed Hyperlink 140" xfId="448" xr:uid="{00000000-0005-0000-0000-0000BE010000}"/>
    <cellStyle name="Followed Hyperlink 1400" xfId="449" xr:uid="{00000000-0005-0000-0000-0000BF010000}"/>
    <cellStyle name="Followed Hyperlink 1401" xfId="450" xr:uid="{00000000-0005-0000-0000-0000C0010000}"/>
    <cellStyle name="Followed Hyperlink 1402" xfId="451" xr:uid="{00000000-0005-0000-0000-0000C1010000}"/>
    <cellStyle name="Followed Hyperlink 1403" xfId="452" xr:uid="{00000000-0005-0000-0000-0000C2010000}"/>
    <cellStyle name="Followed Hyperlink 1404" xfId="453" xr:uid="{00000000-0005-0000-0000-0000C3010000}"/>
    <cellStyle name="Followed Hyperlink 1405" xfId="454" xr:uid="{00000000-0005-0000-0000-0000C4010000}"/>
    <cellStyle name="Followed Hyperlink 1406" xfId="455" xr:uid="{00000000-0005-0000-0000-0000C5010000}"/>
    <cellStyle name="Followed Hyperlink 1407" xfId="456" xr:uid="{00000000-0005-0000-0000-0000C6010000}"/>
    <cellStyle name="Followed Hyperlink 1408" xfId="457" xr:uid="{00000000-0005-0000-0000-0000C7010000}"/>
    <cellStyle name="Followed Hyperlink 1409" xfId="458" xr:uid="{00000000-0005-0000-0000-0000C8010000}"/>
    <cellStyle name="Followed Hyperlink 141" xfId="459" xr:uid="{00000000-0005-0000-0000-0000C9010000}"/>
    <cellStyle name="Followed Hyperlink 1410" xfId="460" xr:uid="{00000000-0005-0000-0000-0000CA010000}"/>
    <cellStyle name="Followed Hyperlink 1411" xfId="461" xr:uid="{00000000-0005-0000-0000-0000CB010000}"/>
    <cellStyle name="Followed Hyperlink 1412" xfId="462" xr:uid="{00000000-0005-0000-0000-0000CC010000}"/>
    <cellStyle name="Followed Hyperlink 1413" xfId="463" xr:uid="{00000000-0005-0000-0000-0000CD010000}"/>
    <cellStyle name="Followed Hyperlink 1414" xfId="464" xr:uid="{00000000-0005-0000-0000-0000CE010000}"/>
    <cellStyle name="Followed Hyperlink 1415" xfId="465" xr:uid="{00000000-0005-0000-0000-0000CF010000}"/>
    <cellStyle name="Followed Hyperlink 1416" xfId="466" xr:uid="{00000000-0005-0000-0000-0000D0010000}"/>
    <cellStyle name="Followed Hyperlink 1417" xfId="467" xr:uid="{00000000-0005-0000-0000-0000D1010000}"/>
    <cellStyle name="Followed Hyperlink 1418" xfId="468" xr:uid="{00000000-0005-0000-0000-0000D2010000}"/>
    <cellStyle name="Followed Hyperlink 1419" xfId="469" xr:uid="{00000000-0005-0000-0000-0000D3010000}"/>
    <cellStyle name="Followed Hyperlink 142" xfId="470" xr:uid="{00000000-0005-0000-0000-0000D4010000}"/>
    <cellStyle name="Followed Hyperlink 1420" xfId="471" xr:uid="{00000000-0005-0000-0000-0000D5010000}"/>
    <cellStyle name="Followed Hyperlink 1421" xfId="472" xr:uid="{00000000-0005-0000-0000-0000D6010000}"/>
    <cellStyle name="Followed Hyperlink 1422" xfId="473" xr:uid="{00000000-0005-0000-0000-0000D7010000}"/>
    <cellStyle name="Followed Hyperlink 1423" xfId="474" xr:uid="{00000000-0005-0000-0000-0000D8010000}"/>
    <cellStyle name="Followed Hyperlink 1424" xfId="475" xr:uid="{00000000-0005-0000-0000-0000D9010000}"/>
    <cellStyle name="Followed Hyperlink 1425" xfId="476" xr:uid="{00000000-0005-0000-0000-0000DA010000}"/>
    <cellStyle name="Followed Hyperlink 1426" xfId="477" xr:uid="{00000000-0005-0000-0000-0000DB010000}"/>
    <cellStyle name="Followed Hyperlink 1427" xfId="478" xr:uid="{00000000-0005-0000-0000-0000DC010000}"/>
    <cellStyle name="Followed Hyperlink 1428" xfId="479" xr:uid="{00000000-0005-0000-0000-0000DD010000}"/>
    <cellStyle name="Followed Hyperlink 1429" xfId="480" xr:uid="{00000000-0005-0000-0000-0000DE010000}"/>
    <cellStyle name="Followed Hyperlink 143" xfId="481" xr:uid="{00000000-0005-0000-0000-0000DF010000}"/>
    <cellStyle name="Followed Hyperlink 1430" xfId="482" xr:uid="{00000000-0005-0000-0000-0000E0010000}"/>
    <cellStyle name="Followed Hyperlink 1431" xfId="483" xr:uid="{00000000-0005-0000-0000-0000E1010000}"/>
    <cellStyle name="Followed Hyperlink 1432" xfId="484" xr:uid="{00000000-0005-0000-0000-0000E2010000}"/>
    <cellStyle name="Followed Hyperlink 1433" xfId="485" xr:uid="{00000000-0005-0000-0000-0000E3010000}"/>
    <cellStyle name="Followed Hyperlink 1434" xfId="486" xr:uid="{00000000-0005-0000-0000-0000E4010000}"/>
    <cellStyle name="Followed Hyperlink 1435" xfId="487" xr:uid="{00000000-0005-0000-0000-0000E5010000}"/>
    <cellStyle name="Followed Hyperlink 1436" xfId="488" xr:uid="{00000000-0005-0000-0000-0000E6010000}"/>
    <cellStyle name="Followed Hyperlink 1437" xfId="489" xr:uid="{00000000-0005-0000-0000-0000E7010000}"/>
    <cellStyle name="Followed Hyperlink 1438" xfId="490" xr:uid="{00000000-0005-0000-0000-0000E8010000}"/>
    <cellStyle name="Followed Hyperlink 1439" xfId="491" xr:uid="{00000000-0005-0000-0000-0000E9010000}"/>
    <cellStyle name="Followed Hyperlink 144" xfId="492" xr:uid="{00000000-0005-0000-0000-0000EA010000}"/>
    <cellStyle name="Followed Hyperlink 1440" xfId="493" xr:uid="{00000000-0005-0000-0000-0000EB010000}"/>
    <cellStyle name="Followed Hyperlink 1441" xfId="494" xr:uid="{00000000-0005-0000-0000-0000EC010000}"/>
    <cellStyle name="Followed Hyperlink 1442" xfId="495" xr:uid="{00000000-0005-0000-0000-0000ED010000}"/>
    <cellStyle name="Followed Hyperlink 1443" xfId="496" xr:uid="{00000000-0005-0000-0000-0000EE010000}"/>
    <cellStyle name="Followed Hyperlink 1444" xfId="497" xr:uid="{00000000-0005-0000-0000-0000EF010000}"/>
    <cellStyle name="Followed Hyperlink 1445" xfId="498" xr:uid="{00000000-0005-0000-0000-0000F0010000}"/>
    <cellStyle name="Followed Hyperlink 1446" xfId="499" xr:uid="{00000000-0005-0000-0000-0000F1010000}"/>
    <cellStyle name="Followed Hyperlink 1447" xfId="500" xr:uid="{00000000-0005-0000-0000-0000F2010000}"/>
    <cellStyle name="Followed Hyperlink 1448" xfId="501" xr:uid="{00000000-0005-0000-0000-0000F3010000}"/>
    <cellStyle name="Followed Hyperlink 1449" xfId="502" xr:uid="{00000000-0005-0000-0000-0000F4010000}"/>
    <cellStyle name="Followed Hyperlink 145" xfId="503" xr:uid="{00000000-0005-0000-0000-0000F5010000}"/>
    <cellStyle name="Followed Hyperlink 1450" xfId="504" xr:uid="{00000000-0005-0000-0000-0000F6010000}"/>
    <cellStyle name="Followed Hyperlink 1451" xfId="505" xr:uid="{00000000-0005-0000-0000-0000F7010000}"/>
    <cellStyle name="Followed Hyperlink 1452" xfId="506" xr:uid="{00000000-0005-0000-0000-0000F8010000}"/>
    <cellStyle name="Followed Hyperlink 1453" xfId="507" xr:uid="{00000000-0005-0000-0000-0000F9010000}"/>
    <cellStyle name="Followed Hyperlink 1454" xfId="508" xr:uid="{00000000-0005-0000-0000-0000FA010000}"/>
    <cellStyle name="Followed Hyperlink 1455" xfId="509" xr:uid="{00000000-0005-0000-0000-0000FB010000}"/>
    <cellStyle name="Followed Hyperlink 1456" xfId="510" xr:uid="{00000000-0005-0000-0000-0000FC010000}"/>
    <cellStyle name="Followed Hyperlink 1457" xfId="511" xr:uid="{00000000-0005-0000-0000-0000FD010000}"/>
    <cellStyle name="Followed Hyperlink 1458" xfId="512" xr:uid="{00000000-0005-0000-0000-0000FE010000}"/>
    <cellStyle name="Followed Hyperlink 1459" xfId="513" xr:uid="{00000000-0005-0000-0000-0000FF010000}"/>
    <cellStyle name="Followed Hyperlink 146" xfId="514" xr:uid="{00000000-0005-0000-0000-000000020000}"/>
    <cellStyle name="Followed Hyperlink 1460" xfId="515" xr:uid="{00000000-0005-0000-0000-000001020000}"/>
    <cellStyle name="Followed Hyperlink 1461" xfId="516" xr:uid="{00000000-0005-0000-0000-000002020000}"/>
    <cellStyle name="Followed Hyperlink 1462" xfId="517" xr:uid="{00000000-0005-0000-0000-000003020000}"/>
    <cellStyle name="Followed Hyperlink 1463" xfId="518" xr:uid="{00000000-0005-0000-0000-000004020000}"/>
    <cellStyle name="Followed Hyperlink 1464" xfId="519" xr:uid="{00000000-0005-0000-0000-000005020000}"/>
    <cellStyle name="Followed Hyperlink 1465" xfId="520" xr:uid="{00000000-0005-0000-0000-000006020000}"/>
    <cellStyle name="Followed Hyperlink 1466" xfId="521" xr:uid="{00000000-0005-0000-0000-000007020000}"/>
    <cellStyle name="Followed Hyperlink 1467" xfId="522" xr:uid="{00000000-0005-0000-0000-000008020000}"/>
    <cellStyle name="Followed Hyperlink 1468" xfId="523" xr:uid="{00000000-0005-0000-0000-000009020000}"/>
    <cellStyle name="Followed Hyperlink 1469" xfId="524" xr:uid="{00000000-0005-0000-0000-00000A020000}"/>
    <cellStyle name="Followed Hyperlink 147" xfId="525" xr:uid="{00000000-0005-0000-0000-00000B020000}"/>
    <cellStyle name="Followed Hyperlink 1470" xfId="526" xr:uid="{00000000-0005-0000-0000-00000C020000}"/>
    <cellStyle name="Followed Hyperlink 1471" xfId="527" xr:uid="{00000000-0005-0000-0000-00000D020000}"/>
    <cellStyle name="Followed Hyperlink 1472" xfId="528" xr:uid="{00000000-0005-0000-0000-00000E020000}"/>
    <cellStyle name="Followed Hyperlink 1473" xfId="529" xr:uid="{00000000-0005-0000-0000-00000F020000}"/>
    <cellStyle name="Followed Hyperlink 1474" xfId="530" xr:uid="{00000000-0005-0000-0000-000010020000}"/>
    <cellStyle name="Followed Hyperlink 1475" xfId="531" xr:uid="{00000000-0005-0000-0000-000011020000}"/>
    <cellStyle name="Followed Hyperlink 1476" xfId="532" xr:uid="{00000000-0005-0000-0000-000012020000}"/>
    <cellStyle name="Followed Hyperlink 1477" xfId="533" xr:uid="{00000000-0005-0000-0000-000013020000}"/>
    <cellStyle name="Followed Hyperlink 1478" xfId="534" xr:uid="{00000000-0005-0000-0000-000014020000}"/>
    <cellStyle name="Followed Hyperlink 1479" xfId="535" xr:uid="{00000000-0005-0000-0000-000015020000}"/>
    <cellStyle name="Followed Hyperlink 148" xfId="536" xr:uid="{00000000-0005-0000-0000-000016020000}"/>
    <cellStyle name="Followed Hyperlink 1480" xfId="537" xr:uid="{00000000-0005-0000-0000-000017020000}"/>
    <cellStyle name="Followed Hyperlink 1481" xfId="538" xr:uid="{00000000-0005-0000-0000-000018020000}"/>
    <cellStyle name="Followed Hyperlink 1482" xfId="539" xr:uid="{00000000-0005-0000-0000-000019020000}"/>
    <cellStyle name="Followed Hyperlink 1483" xfId="540" xr:uid="{00000000-0005-0000-0000-00001A020000}"/>
    <cellStyle name="Followed Hyperlink 1484" xfId="541" xr:uid="{00000000-0005-0000-0000-00001B020000}"/>
    <cellStyle name="Followed Hyperlink 1485" xfId="542" xr:uid="{00000000-0005-0000-0000-00001C020000}"/>
    <cellStyle name="Followed Hyperlink 1486" xfId="543" xr:uid="{00000000-0005-0000-0000-00001D020000}"/>
    <cellStyle name="Followed Hyperlink 1487" xfId="544" xr:uid="{00000000-0005-0000-0000-00001E020000}"/>
    <cellStyle name="Followed Hyperlink 1488" xfId="545" xr:uid="{00000000-0005-0000-0000-00001F020000}"/>
    <cellStyle name="Followed Hyperlink 1489" xfId="546" xr:uid="{00000000-0005-0000-0000-000020020000}"/>
    <cellStyle name="Followed Hyperlink 149" xfId="547" xr:uid="{00000000-0005-0000-0000-000021020000}"/>
    <cellStyle name="Followed Hyperlink 1490" xfId="548" xr:uid="{00000000-0005-0000-0000-000022020000}"/>
    <cellStyle name="Followed Hyperlink 1491" xfId="549" xr:uid="{00000000-0005-0000-0000-000023020000}"/>
    <cellStyle name="Followed Hyperlink 1492" xfId="550" xr:uid="{00000000-0005-0000-0000-000024020000}"/>
    <cellStyle name="Followed Hyperlink 1493" xfId="551" xr:uid="{00000000-0005-0000-0000-000025020000}"/>
    <cellStyle name="Followed Hyperlink 1494" xfId="552" xr:uid="{00000000-0005-0000-0000-000026020000}"/>
    <cellStyle name="Followed Hyperlink 1495" xfId="553" xr:uid="{00000000-0005-0000-0000-000027020000}"/>
    <cellStyle name="Followed Hyperlink 1496" xfId="554" xr:uid="{00000000-0005-0000-0000-000028020000}"/>
    <cellStyle name="Followed Hyperlink 1497" xfId="555" xr:uid="{00000000-0005-0000-0000-000029020000}"/>
    <cellStyle name="Followed Hyperlink 1498" xfId="556" xr:uid="{00000000-0005-0000-0000-00002A020000}"/>
    <cellStyle name="Followed Hyperlink 1499" xfId="557" xr:uid="{00000000-0005-0000-0000-00002B020000}"/>
    <cellStyle name="Followed Hyperlink 15" xfId="558" xr:uid="{00000000-0005-0000-0000-00002C020000}"/>
    <cellStyle name="Followed Hyperlink 150" xfId="559" xr:uid="{00000000-0005-0000-0000-00002D020000}"/>
    <cellStyle name="Followed Hyperlink 1500" xfId="560" xr:uid="{00000000-0005-0000-0000-00002E020000}"/>
    <cellStyle name="Followed Hyperlink 1501" xfId="561" xr:uid="{00000000-0005-0000-0000-00002F020000}"/>
    <cellStyle name="Followed Hyperlink 1502" xfId="562" xr:uid="{00000000-0005-0000-0000-000030020000}"/>
    <cellStyle name="Followed Hyperlink 1503" xfId="563" xr:uid="{00000000-0005-0000-0000-000031020000}"/>
    <cellStyle name="Followed Hyperlink 1504" xfId="564" xr:uid="{00000000-0005-0000-0000-000032020000}"/>
    <cellStyle name="Followed Hyperlink 1505" xfId="565" xr:uid="{00000000-0005-0000-0000-000033020000}"/>
    <cellStyle name="Followed Hyperlink 1506" xfId="566" xr:uid="{00000000-0005-0000-0000-000034020000}"/>
    <cellStyle name="Followed Hyperlink 1507" xfId="567" xr:uid="{00000000-0005-0000-0000-000035020000}"/>
    <cellStyle name="Followed Hyperlink 1508" xfId="568" xr:uid="{00000000-0005-0000-0000-000036020000}"/>
    <cellStyle name="Followed Hyperlink 1509" xfId="569" xr:uid="{00000000-0005-0000-0000-000037020000}"/>
    <cellStyle name="Followed Hyperlink 151" xfId="570" xr:uid="{00000000-0005-0000-0000-000038020000}"/>
    <cellStyle name="Followed Hyperlink 1510" xfId="571" xr:uid="{00000000-0005-0000-0000-000039020000}"/>
    <cellStyle name="Followed Hyperlink 1511" xfId="572" xr:uid="{00000000-0005-0000-0000-00003A020000}"/>
    <cellStyle name="Followed Hyperlink 1512" xfId="573" xr:uid="{00000000-0005-0000-0000-00003B020000}"/>
    <cellStyle name="Followed Hyperlink 1513" xfId="574" xr:uid="{00000000-0005-0000-0000-00003C020000}"/>
    <cellStyle name="Followed Hyperlink 1514" xfId="575" xr:uid="{00000000-0005-0000-0000-00003D020000}"/>
    <cellStyle name="Followed Hyperlink 1515" xfId="576" xr:uid="{00000000-0005-0000-0000-00003E020000}"/>
    <cellStyle name="Followed Hyperlink 1516" xfId="577" xr:uid="{00000000-0005-0000-0000-00003F020000}"/>
    <cellStyle name="Followed Hyperlink 1517" xfId="578" xr:uid="{00000000-0005-0000-0000-000040020000}"/>
    <cellStyle name="Followed Hyperlink 1518" xfId="579" xr:uid="{00000000-0005-0000-0000-000041020000}"/>
    <cellStyle name="Followed Hyperlink 1519" xfId="580" xr:uid="{00000000-0005-0000-0000-000042020000}"/>
    <cellStyle name="Followed Hyperlink 152" xfId="581" xr:uid="{00000000-0005-0000-0000-000043020000}"/>
    <cellStyle name="Followed Hyperlink 1520" xfId="582" xr:uid="{00000000-0005-0000-0000-000044020000}"/>
    <cellStyle name="Followed Hyperlink 1521" xfId="583" xr:uid="{00000000-0005-0000-0000-000045020000}"/>
    <cellStyle name="Followed Hyperlink 1522" xfId="584" xr:uid="{00000000-0005-0000-0000-000046020000}"/>
    <cellStyle name="Followed Hyperlink 1523" xfId="585" xr:uid="{00000000-0005-0000-0000-000047020000}"/>
    <cellStyle name="Followed Hyperlink 1524" xfId="586" xr:uid="{00000000-0005-0000-0000-000048020000}"/>
    <cellStyle name="Followed Hyperlink 1525" xfId="587" xr:uid="{00000000-0005-0000-0000-000049020000}"/>
    <cellStyle name="Followed Hyperlink 1526" xfId="588" xr:uid="{00000000-0005-0000-0000-00004A020000}"/>
    <cellStyle name="Followed Hyperlink 1527" xfId="589" xr:uid="{00000000-0005-0000-0000-00004B020000}"/>
    <cellStyle name="Followed Hyperlink 1528" xfId="590" xr:uid="{00000000-0005-0000-0000-00004C020000}"/>
    <cellStyle name="Followed Hyperlink 1529" xfId="591" xr:uid="{00000000-0005-0000-0000-00004D020000}"/>
    <cellStyle name="Followed Hyperlink 153" xfId="592" xr:uid="{00000000-0005-0000-0000-00004E020000}"/>
    <cellStyle name="Followed Hyperlink 1530" xfId="593" xr:uid="{00000000-0005-0000-0000-00004F020000}"/>
    <cellStyle name="Followed Hyperlink 1531" xfId="594" xr:uid="{00000000-0005-0000-0000-000050020000}"/>
    <cellStyle name="Followed Hyperlink 1532" xfId="595" xr:uid="{00000000-0005-0000-0000-000051020000}"/>
    <cellStyle name="Followed Hyperlink 1533" xfId="596" xr:uid="{00000000-0005-0000-0000-000052020000}"/>
    <cellStyle name="Followed Hyperlink 1534" xfId="597" xr:uid="{00000000-0005-0000-0000-000053020000}"/>
    <cellStyle name="Followed Hyperlink 1535" xfId="598" xr:uid="{00000000-0005-0000-0000-000054020000}"/>
    <cellStyle name="Followed Hyperlink 1536" xfId="599" xr:uid="{00000000-0005-0000-0000-000055020000}"/>
    <cellStyle name="Followed Hyperlink 1537" xfId="600" xr:uid="{00000000-0005-0000-0000-000056020000}"/>
    <cellStyle name="Followed Hyperlink 1538" xfId="601" xr:uid="{00000000-0005-0000-0000-000057020000}"/>
    <cellStyle name="Followed Hyperlink 1539" xfId="602" xr:uid="{00000000-0005-0000-0000-000058020000}"/>
    <cellStyle name="Followed Hyperlink 154" xfId="603" xr:uid="{00000000-0005-0000-0000-000059020000}"/>
    <cellStyle name="Followed Hyperlink 1540" xfId="604" xr:uid="{00000000-0005-0000-0000-00005A020000}"/>
    <cellStyle name="Followed Hyperlink 1541" xfId="605" xr:uid="{00000000-0005-0000-0000-00005B020000}"/>
    <cellStyle name="Followed Hyperlink 1542" xfId="606" xr:uid="{00000000-0005-0000-0000-00005C020000}"/>
    <cellStyle name="Followed Hyperlink 1543" xfId="607" xr:uid="{00000000-0005-0000-0000-00005D020000}"/>
    <cellStyle name="Followed Hyperlink 1544" xfId="608" xr:uid="{00000000-0005-0000-0000-00005E020000}"/>
    <cellStyle name="Followed Hyperlink 1545" xfId="609" xr:uid="{00000000-0005-0000-0000-00005F020000}"/>
    <cellStyle name="Followed Hyperlink 1546" xfId="610" xr:uid="{00000000-0005-0000-0000-000060020000}"/>
    <cellStyle name="Followed Hyperlink 1547" xfId="611" xr:uid="{00000000-0005-0000-0000-000061020000}"/>
    <cellStyle name="Followed Hyperlink 1548" xfId="612" xr:uid="{00000000-0005-0000-0000-000062020000}"/>
    <cellStyle name="Followed Hyperlink 1549" xfId="613" xr:uid="{00000000-0005-0000-0000-000063020000}"/>
    <cellStyle name="Followed Hyperlink 155" xfId="614" xr:uid="{00000000-0005-0000-0000-000064020000}"/>
    <cellStyle name="Followed Hyperlink 1550" xfId="615" xr:uid="{00000000-0005-0000-0000-000065020000}"/>
    <cellStyle name="Followed Hyperlink 1551" xfId="616" xr:uid="{00000000-0005-0000-0000-000066020000}"/>
    <cellStyle name="Followed Hyperlink 1552" xfId="617" xr:uid="{00000000-0005-0000-0000-000067020000}"/>
    <cellStyle name="Followed Hyperlink 1553" xfId="618" xr:uid="{00000000-0005-0000-0000-000068020000}"/>
    <cellStyle name="Followed Hyperlink 1554" xfId="619" xr:uid="{00000000-0005-0000-0000-000069020000}"/>
    <cellStyle name="Followed Hyperlink 1555" xfId="620" xr:uid="{00000000-0005-0000-0000-00006A020000}"/>
    <cellStyle name="Followed Hyperlink 1556" xfId="621" xr:uid="{00000000-0005-0000-0000-00006B020000}"/>
    <cellStyle name="Followed Hyperlink 1557" xfId="622" xr:uid="{00000000-0005-0000-0000-00006C020000}"/>
    <cellStyle name="Followed Hyperlink 1558" xfId="623" xr:uid="{00000000-0005-0000-0000-00006D020000}"/>
    <cellStyle name="Followed Hyperlink 1559" xfId="624" xr:uid="{00000000-0005-0000-0000-00006E020000}"/>
    <cellStyle name="Followed Hyperlink 156" xfId="625" xr:uid="{00000000-0005-0000-0000-00006F020000}"/>
    <cellStyle name="Followed Hyperlink 1560" xfId="626" xr:uid="{00000000-0005-0000-0000-000070020000}"/>
    <cellStyle name="Followed Hyperlink 1561" xfId="627" xr:uid="{00000000-0005-0000-0000-000071020000}"/>
    <cellStyle name="Followed Hyperlink 1562" xfId="628" xr:uid="{00000000-0005-0000-0000-000072020000}"/>
    <cellStyle name="Followed Hyperlink 1563" xfId="629" xr:uid="{00000000-0005-0000-0000-000073020000}"/>
    <cellStyle name="Followed Hyperlink 1564" xfId="630" xr:uid="{00000000-0005-0000-0000-000074020000}"/>
    <cellStyle name="Followed Hyperlink 1565" xfId="631" xr:uid="{00000000-0005-0000-0000-000075020000}"/>
    <cellStyle name="Followed Hyperlink 1566" xfId="632" xr:uid="{00000000-0005-0000-0000-000076020000}"/>
    <cellStyle name="Followed Hyperlink 1567" xfId="633" xr:uid="{00000000-0005-0000-0000-000077020000}"/>
    <cellStyle name="Followed Hyperlink 1568" xfId="634" xr:uid="{00000000-0005-0000-0000-000078020000}"/>
    <cellStyle name="Followed Hyperlink 1569" xfId="635" xr:uid="{00000000-0005-0000-0000-000079020000}"/>
    <cellStyle name="Followed Hyperlink 157" xfId="636" xr:uid="{00000000-0005-0000-0000-00007A020000}"/>
    <cellStyle name="Followed Hyperlink 1570" xfId="637" xr:uid="{00000000-0005-0000-0000-00007B020000}"/>
    <cellStyle name="Followed Hyperlink 1571" xfId="638" xr:uid="{00000000-0005-0000-0000-00007C020000}"/>
    <cellStyle name="Followed Hyperlink 1572" xfId="639" xr:uid="{00000000-0005-0000-0000-00007D020000}"/>
    <cellStyle name="Followed Hyperlink 1573" xfId="640" xr:uid="{00000000-0005-0000-0000-00007E020000}"/>
    <cellStyle name="Followed Hyperlink 1574" xfId="641" xr:uid="{00000000-0005-0000-0000-00007F020000}"/>
    <cellStyle name="Followed Hyperlink 1575" xfId="642" xr:uid="{00000000-0005-0000-0000-000080020000}"/>
    <cellStyle name="Followed Hyperlink 1576" xfId="643" xr:uid="{00000000-0005-0000-0000-000081020000}"/>
    <cellStyle name="Followed Hyperlink 1577" xfId="644" xr:uid="{00000000-0005-0000-0000-000082020000}"/>
    <cellStyle name="Followed Hyperlink 1578" xfId="645" xr:uid="{00000000-0005-0000-0000-000083020000}"/>
    <cellStyle name="Followed Hyperlink 1579" xfId="646" xr:uid="{00000000-0005-0000-0000-000084020000}"/>
    <cellStyle name="Followed Hyperlink 158" xfId="647" xr:uid="{00000000-0005-0000-0000-000085020000}"/>
    <cellStyle name="Followed Hyperlink 1580" xfId="648" xr:uid="{00000000-0005-0000-0000-000086020000}"/>
    <cellStyle name="Followed Hyperlink 1581" xfId="649" xr:uid="{00000000-0005-0000-0000-000087020000}"/>
    <cellStyle name="Followed Hyperlink 1582" xfId="650" xr:uid="{00000000-0005-0000-0000-000088020000}"/>
    <cellStyle name="Followed Hyperlink 1583" xfId="651" xr:uid="{00000000-0005-0000-0000-000089020000}"/>
    <cellStyle name="Followed Hyperlink 1584" xfId="652" xr:uid="{00000000-0005-0000-0000-00008A020000}"/>
    <cellStyle name="Followed Hyperlink 1585" xfId="653" xr:uid="{00000000-0005-0000-0000-00008B020000}"/>
    <cellStyle name="Followed Hyperlink 1586" xfId="654" xr:uid="{00000000-0005-0000-0000-00008C020000}"/>
    <cellStyle name="Followed Hyperlink 1587" xfId="655" xr:uid="{00000000-0005-0000-0000-00008D020000}"/>
    <cellStyle name="Followed Hyperlink 1588" xfId="656" xr:uid="{00000000-0005-0000-0000-00008E020000}"/>
    <cellStyle name="Followed Hyperlink 1589" xfId="657" xr:uid="{00000000-0005-0000-0000-00008F020000}"/>
    <cellStyle name="Followed Hyperlink 159" xfId="658" xr:uid="{00000000-0005-0000-0000-000090020000}"/>
    <cellStyle name="Followed Hyperlink 1590" xfId="659" xr:uid="{00000000-0005-0000-0000-000091020000}"/>
    <cellStyle name="Followed Hyperlink 1591" xfId="660" xr:uid="{00000000-0005-0000-0000-000092020000}"/>
    <cellStyle name="Followed Hyperlink 1592" xfId="661" xr:uid="{00000000-0005-0000-0000-000093020000}"/>
    <cellStyle name="Followed Hyperlink 1593" xfId="662" xr:uid="{00000000-0005-0000-0000-000094020000}"/>
    <cellStyle name="Followed Hyperlink 1594" xfId="663" xr:uid="{00000000-0005-0000-0000-000095020000}"/>
    <cellStyle name="Followed Hyperlink 1595" xfId="664" xr:uid="{00000000-0005-0000-0000-000096020000}"/>
    <cellStyle name="Followed Hyperlink 1596" xfId="665" xr:uid="{00000000-0005-0000-0000-000097020000}"/>
    <cellStyle name="Followed Hyperlink 1597" xfId="666" xr:uid="{00000000-0005-0000-0000-000098020000}"/>
    <cellStyle name="Followed Hyperlink 1598" xfId="667" xr:uid="{00000000-0005-0000-0000-000099020000}"/>
    <cellStyle name="Followed Hyperlink 1599" xfId="668" xr:uid="{00000000-0005-0000-0000-00009A020000}"/>
    <cellStyle name="Followed Hyperlink 16" xfId="669" xr:uid="{00000000-0005-0000-0000-00009B020000}"/>
    <cellStyle name="Followed Hyperlink 160" xfId="670" xr:uid="{00000000-0005-0000-0000-00009C020000}"/>
    <cellStyle name="Followed Hyperlink 1600" xfId="671" xr:uid="{00000000-0005-0000-0000-00009D020000}"/>
    <cellStyle name="Followed Hyperlink 1601" xfId="672" xr:uid="{00000000-0005-0000-0000-00009E020000}"/>
    <cellStyle name="Followed Hyperlink 1602" xfId="673" xr:uid="{00000000-0005-0000-0000-00009F020000}"/>
    <cellStyle name="Followed Hyperlink 1603" xfId="674" xr:uid="{00000000-0005-0000-0000-0000A0020000}"/>
    <cellStyle name="Followed Hyperlink 1604" xfId="675" xr:uid="{00000000-0005-0000-0000-0000A1020000}"/>
    <cellStyle name="Followed Hyperlink 1605" xfId="676" xr:uid="{00000000-0005-0000-0000-0000A2020000}"/>
    <cellStyle name="Followed Hyperlink 1606" xfId="677" xr:uid="{00000000-0005-0000-0000-0000A3020000}"/>
    <cellStyle name="Followed Hyperlink 1607" xfId="678" xr:uid="{00000000-0005-0000-0000-0000A4020000}"/>
    <cellStyle name="Followed Hyperlink 1608" xfId="679" xr:uid="{00000000-0005-0000-0000-0000A5020000}"/>
    <cellStyle name="Followed Hyperlink 1609" xfId="680" xr:uid="{00000000-0005-0000-0000-0000A6020000}"/>
    <cellStyle name="Followed Hyperlink 161" xfId="681" xr:uid="{00000000-0005-0000-0000-0000A7020000}"/>
    <cellStyle name="Followed Hyperlink 1610" xfId="682" xr:uid="{00000000-0005-0000-0000-0000A8020000}"/>
    <cellStyle name="Followed Hyperlink 1611" xfId="683" xr:uid="{00000000-0005-0000-0000-0000A9020000}"/>
    <cellStyle name="Followed Hyperlink 1612" xfId="684" xr:uid="{00000000-0005-0000-0000-0000AA020000}"/>
    <cellStyle name="Followed Hyperlink 1613" xfId="685" xr:uid="{00000000-0005-0000-0000-0000AB020000}"/>
    <cellStyle name="Followed Hyperlink 1614" xfId="686" xr:uid="{00000000-0005-0000-0000-0000AC020000}"/>
    <cellStyle name="Followed Hyperlink 1615" xfId="687" xr:uid="{00000000-0005-0000-0000-0000AD020000}"/>
    <cellStyle name="Followed Hyperlink 1616" xfId="688" xr:uid="{00000000-0005-0000-0000-0000AE020000}"/>
    <cellStyle name="Followed Hyperlink 1617" xfId="689" xr:uid="{00000000-0005-0000-0000-0000AF020000}"/>
    <cellStyle name="Followed Hyperlink 1618" xfId="690" xr:uid="{00000000-0005-0000-0000-0000B0020000}"/>
    <cellStyle name="Followed Hyperlink 1619" xfId="691" xr:uid="{00000000-0005-0000-0000-0000B1020000}"/>
    <cellStyle name="Followed Hyperlink 162" xfId="692" xr:uid="{00000000-0005-0000-0000-0000B2020000}"/>
    <cellStyle name="Followed Hyperlink 1620" xfId="693" xr:uid="{00000000-0005-0000-0000-0000B3020000}"/>
    <cellStyle name="Followed Hyperlink 1621" xfId="694" xr:uid="{00000000-0005-0000-0000-0000B4020000}"/>
    <cellStyle name="Followed Hyperlink 1622" xfId="695" xr:uid="{00000000-0005-0000-0000-0000B5020000}"/>
    <cellStyle name="Followed Hyperlink 1623" xfId="696" xr:uid="{00000000-0005-0000-0000-0000B6020000}"/>
    <cellStyle name="Followed Hyperlink 1624" xfId="697" xr:uid="{00000000-0005-0000-0000-0000B7020000}"/>
    <cellStyle name="Followed Hyperlink 1625" xfId="698" xr:uid="{00000000-0005-0000-0000-0000B8020000}"/>
    <cellStyle name="Followed Hyperlink 1626" xfId="699" xr:uid="{00000000-0005-0000-0000-0000B9020000}"/>
    <cellStyle name="Followed Hyperlink 1627" xfId="700" xr:uid="{00000000-0005-0000-0000-0000BA020000}"/>
    <cellStyle name="Followed Hyperlink 1628" xfId="701" xr:uid="{00000000-0005-0000-0000-0000BB020000}"/>
    <cellStyle name="Followed Hyperlink 1629" xfId="702" xr:uid="{00000000-0005-0000-0000-0000BC020000}"/>
    <cellStyle name="Followed Hyperlink 163" xfId="703" xr:uid="{00000000-0005-0000-0000-0000BD020000}"/>
    <cellStyle name="Followed Hyperlink 1630" xfId="704" xr:uid="{00000000-0005-0000-0000-0000BE020000}"/>
    <cellStyle name="Followed Hyperlink 1631" xfId="705" xr:uid="{00000000-0005-0000-0000-0000BF020000}"/>
    <cellStyle name="Followed Hyperlink 1632" xfId="706" xr:uid="{00000000-0005-0000-0000-0000C0020000}"/>
    <cellStyle name="Followed Hyperlink 1633" xfId="707" xr:uid="{00000000-0005-0000-0000-0000C1020000}"/>
    <cellStyle name="Followed Hyperlink 1634" xfId="708" xr:uid="{00000000-0005-0000-0000-0000C2020000}"/>
    <cellStyle name="Followed Hyperlink 1635" xfId="709" xr:uid="{00000000-0005-0000-0000-0000C3020000}"/>
    <cellStyle name="Followed Hyperlink 1636" xfId="710" xr:uid="{00000000-0005-0000-0000-0000C4020000}"/>
    <cellStyle name="Followed Hyperlink 1637" xfId="711" xr:uid="{00000000-0005-0000-0000-0000C5020000}"/>
    <cellStyle name="Followed Hyperlink 1638" xfId="712" xr:uid="{00000000-0005-0000-0000-0000C6020000}"/>
    <cellStyle name="Followed Hyperlink 1639" xfId="713" xr:uid="{00000000-0005-0000-0000-0000C7020000}"/>
    <cellStyle name="Followed Hyperlink 164" xfId="714" xr:uid="{00000000-0005-0000-0000-0000C8020000}"/>
    <cellStyle name="Followed Hyperlink 1640" xfId="715" xr:uid="{00000000-0005-0000-0000-0000C9020000}"/>
    <cellStyle name="Followed Hyperlink 1641" xfId="716" xr:uid="{00000000-0005-0000-0000-0000CA020000}"/>
    <cellStyle name="Followed Hyperlink 1642" xfId="717" xr:uid="{00000000-0005-0000-0000-0000CB020000}"/>
    <cellStyle name="Followed Hyperlink 1643" xfId="718" xr:uid="{00000000-0005-0000-0000-0000CC020000}"/>
    <cellStyle name="Followed Hyperlink 1644" xfId="719" xr:uid="{00000000-0005-0000-0000-0000CD020000}"/>
    <cellStyle name="Followed Hyperlink 1645" xfId="720" xr:uid="{00000000-0005-0000-0000-0000CE020000}"/>
    <cellStyle name="Followed Hyperlink 1646" xfId="721" xr:uid="{00000000-0005-0000-0000-0000CF020000}"/>
    <cellStyle name="Followed Hyperlink 1647" xfId="722" xr:uid="{00000000-0005-0000-0000-0000D0020000}"/>
    <cellStyle name="Followed Hyperlink 1648" xfId="723" xr:uid="{00000000-0005-0000-0000-0000D1020000}"/>
    <cellStyle name="Followed Hyperlink 1649" xfId="724" xr:uid="{00000000-0005-0000-0000-0000D2020000}"/>
    <cellStyle name="Followed Hyperlink 165" xfId="725" xr:uid="{00000000-0005-0000-0000-0000D3020000}"/>
    <cellStyle name="Followed Hyperlink 1650" xfId="726" xr:uid="{00000000-0005-0000-0000-0000D4020000}"/>
    <cellStyle name="Followed Hyperlink 1651" xfId="727" xr:uid="{00000000-0005-0000-0000-0000D5020000}"/>
    <cellStyle name="Followed Hyperlink 1652" xfId="728" xr:uid="{00000000-0005-0000-0000-0000D6020000}"/>
    <cellStyle name="Followed Hyperlink 1653" xfId="729" xr:uid="{00000000-0005-0000-0000-0000D7020000}"/>
    <cellStyle name="Followed Hyperlink 1654" xfId="730" xr:uid="{00000000-0005-0000-0000-0000D8020000}"/>
    <cellStyle name="Followed Hyperlink 1655" xfId="731" xr:uid="{00000000-0005-0000-0000-0000D9020000}"/>
    <cellStyle name="Followed Hyperlink 1656" xfId="732" xr:uid="{00000000-0005-0000-0000-0000DA020000}"/>
    <cellStyle name="Followed Hyperlink 1657" xfId="733" xr:uid="{00000000-0005-0000-0000-0000DB020000}"/>
    <cellStyle name="Followed Hyperlink 1658" xfId="734" xr:uid="{00000000-0005-0000-0000-0000DC020000}"/>
    <cellStyle name="Followed Hyperlink 1659" xfId="735" xr:uid="{00000000-0005-0000-0000-0000DD020000}"/>
    <cellStyle name="Followed Hyperlink 166" xfId="736" xr:uid="{00000000-0005-0000-0000-0000DE020000}"/>
    <cellStyle name="Followed Hyperlink 1660" xfId="737" xr:uid="{00000000-0005-0000-0000-0000DF020000}"/>
    <cellStyle name="Followed Hyperlink 1661" xfId="738" xr:uid="{00000000-0005-0000-0000-0000E0020000}"/>
    <cellStyle name="Followed Hyperlink 1662" xfId="739" xr:uid="{00000000-0005-0000-0000-0000E1020000}"/>
    <cellStyle name="Followed Hyperlink 1663" xfId="740" xr:uid="{00000000-0005-0000-0000-0000E2020000}"/>
    <cellStyle name="Followed Hyperlink 1664" xfId="741" xr:uid="{00000000-0005-0000-0000-0000E3020000}"/>
    <cellStyle name="Followed Hyperlink 1665" xfId="742" xr:uid="{00000000-0005-0000-0000-0000E4020000}"/>
    <cellStyle name="Followed Hyperlink 1666" xfId="743" xr:uid="{00000000-0005-0000-0000-0000E5020000}"/>
    <cellStyle name="Followed Hyperlink 1667" xfId="744" xr:uid="{00000000-0005-0000-0000-0000E6020000}"/>
    <cellStyle name="Followed Hyperlink 1668" xfId="745" xr:uid="{00000000-0005-0000-0000-0000E7020000}"/>
    <cellStyle name="Followed Hyperlink 1669" xfId="746" xr:uid="{00000000-0005-0000-0000-0000E8020000}"/>
    <cellStyle name="Followed Hyperlink 167" xfId="747" xr:uid="{00000000-0005-0000-0000-0000E9020000}"/>
    <cellStyle name="Followed Hyperlink 1670" xfId="748" xr:uid="{00000000-0005-0000-0000-0000EA020000}"/>
    <cellStyle name="Followed Hyperlink 1671" xfId="749" xr:uid="{00000000-0005-0000-0000-0000EB020000}"/>
    <cellStyle name="Followed Hyperlink 1672" xfId="750" xr:uid="{00000000-0005-0000-0000-0000EC020000}"/>
    <cellStyle name="Followed Hyperlink 1673" xfId="751" xr:uid="{00000000-0005-0000-0000-0000ED020000}"/>
    <cellStyle name="Followed Hyperlink 1674" xfId="752" xr:uid="{00000000-0005-0000-0000-0000EE020000}"/>
    <cellStyle name="Followed Hyperlink 1675" xfId="753" xr:uid="{00000000-0005-0000-0000-0000EF020000}"/>
    <cellStyle name="Followed Hyperlink 1676" xfId="754" xr:uid="{00000000-0005-0000-0000-0000F0020000}"/>
    <cellStyle name="Followed Hyperlink 1677" xfId="755" xr:uid="{00000000-0005-0000-0000-0000F1020000}"/>
    <cellStyle name="Followed Hyperlink 1678" xfId="756" xr:uid="{00000000-0005-0000-0000-0000F2020000}"/>
    <cellStyle name="Followed Hyperlink 1679" xfId="757" xr:uid="{00000000-0005-0000-0000-0000F3020000}"/>
    <cellStyle name="Followed Hyperlink 168" xfId="758" xr:uid="{00000000-0005-0000-0000-0000F4020000}"/>
    <cellStyle name="Followed Hyperlink 1680" xfId="759" xr:uid="{00000000-0005-0000-0000-0000F5020000}"/>
    <cellStyle name="Followed Hyperlink 1681" xfId="760" xr:uid="{00000000-0005-0000-0000-0000F6020000}"/>
    <cellStyle name="Followed Hyperlink 1682" xfId="761" xr:uid="{00000000-0005-0000-0000-0000F7020000}"/>
    <cellStyle name="Followed Hyperlink 1683" xfId="762" xr:uid="{00000000-0005-0000-0000-0000F8020000}"/>
    <cellStyle name="Followed Hyperlink 1684" xfId="763" xr:uid="{00000000-0005-0000-0000-0000F9020000}"/>
    <cellStyle name="Followed Hyperlink 1685" xfId="764" xr:uid="{00000000-0005-0000-0000-0000FA020000}"/>
    <cellStyle name="Followed Hyperlink 1686" xfId="765" xr:uid="{00000000-0005-0000-0000-0000FB020000}"/>
    <cellStyle name="Followed Hyperlink 1687" xfId="766" xr:uid="{00000000-0005-0000-0000-0000FC020000}"/>
    <cellStyle name="Followed Hyperlink 1688" xfId="767" xr:uid="{00000000-0005-0000-0000-0000FD020000}"/>
    <cellStyle name="Followed Hyperlink 1689" xfId="768" xr:uid="{00000000-0005-0000-0000-0000FE020000}"/>
    <cellStyle name="Followed Hyperlink 169" xfId="769" xr:uid="{00000000-0005-0000-0000-0000FF020000}"/>
    <cellStyle name="Followed Hyperlink 1690" xfId="770" xr:uid="{00000000-0005-0000-0000-000000030000}"/>
    <cellStyle name="Followed Hyperlink 1691" xfId="771" xr:uid="{00000000-0005-0000-0000-000001030000}"/>
    <cellStyle name="Followed Hyperlink 1692" xfId="772" xr:uid="{00000000-0005-0000-0000-000002030000}"/>
    <cellStyle name="Followed Hyperlink 1693" xfId="773" xr:uid="{00000000-0005-0000-0000-000003030000}"/>
    <cellStyle name="Followed Hyperlink 1694" xfId="774" xr:uid="{00000000-0005-0000-0000-000004030000}"/>
    <cellStyle name="Followed Hyperlink 1695" xfId="775" xr:uid="{00000000-0005-0000-0000-000005030000}"/>
    <cellStyle name="Followed Hyperlink 1696" xfId="776" xr:uid="{00000000-0005-0000-0000-000006030000}"/>
    <cellStyle name="Followed Hyperlink 1697" xfId="777" xr:uid="{00000000-0005-0000-0000-000007030000}"/>
    <cellStyle name="Followed Hyperlink 1698" xfId="778" xr:uid="{00000000-0005-0000-0000-000008030000}"/>
    <cellStyle name="Followed Hyperlink 1699" xfId="779" xr:uid="{00000000-0005-0000-0000-000009030000}"/>
    <cellStyle name="Followed Hyperlink 17" xfId="780" xr:uid="{00000000-0005-0000-0000-00000A030000}"/>
    <cellStyle name="Followed Hyperlink 170" xfId="781" xr:uid="{00000000-0005-0000-0000-00000B030000}"/>
    <cellStyle name="Followed Hyperlink 1700" xfId="782" xr:uid="{00000000-0005-0000-0000-00000C030000}"/>
    <cellStyle name="Followed Hyperlink 1701" xfId="783" xr:uid="{00000000-0005-0000-0000-00000D030000}"/>
    <cellStyle name="Followed Hyperlink 1702" xfId="784" xr:uid="{00000000-0005-0000-0000-00000E030000}"/>
    <cellStyle name="Followed Hyperlink 1703" xfId="785" xr:uid="{00000000-0005-0000-0000-00000F030000}"/>
    <cellStyle name="Followed Hyperlink 1704" xfId="786" xr:uid="{00000000-0005-0000-0000-000010030000}"/>
    <cellStyle name="Followed Hyperlink 1705" xfId="787" xr:uid="{00000000-0005-0000-0000-000011030000}"/>
    <cellStyle name="Followed Hyperlink 1706" xfId="788" xr:uid="{00000000-0005-0000-0000-000012030000}"/>
    <cellStyle name="Followed Hyperlink 1707" xfId="789" xr:uid="{00000000-0005-0000-0000-000013030000}"/>
    <cellStyle name="Followed Hyperlink 1708" xfId="790" xr:uid="{00000000-0005-0000-0000-000014030000}"/>
    <cellStyle name="Followed Hyperlink 1709" xfId="791" xr:uid="{00000000-0005-0000-0000-000015030000}"/>
    <cellStyle name="Followed Hyperlink 171" xfId="792" xr:uid="{00000000-0005-0000-0000-000016030000}"/>
    <cellStyle name="Followed Hyperlink 1710" xfId="793" xr:uid="{00000000-0005-0000-0000-000017030000}"/>
    <cellStyle name="Followed Hyperlink 1711" xfId="794" xr:uid="{00000000-0005-0000-0000-000018030000}"/>
    <cellStyle name="Followed Hyperlink 1712" xfId="795" xr:uid="{00000000-0005-0000-0000-000019030000}"/>
    <cellStyle name="Followed Hyperlink 1713" xfId="796" xr:uid="{00000000-0005-0000-0000-00001A030000}"/>
    <cellStyle name="Followed Hyperlink 1714" xfId="797" xr:uid="{00000000-0005-0000-0000-00001B030000}"/>
    <cellStyle name="Followed Hyperlink 1715" xfId="798" xr:uid="{00000000-0005-0000-0000-00001C030000}"/>
    <cellStyle name="Followed Hyperlink 1716" xfId="799" xr:uid="{00000000-0005-0000-0000-00001D030000}"/>
    <cellStyle name="Followed Hyperlink 1717" xfId="800" xr:uid="{00000000-0005-0000-0000-00001E030000}"/>
    <cellStyle name="Followed Hyperlink 1718" xfId="801" xr:uid="{00000000-0005-0000-0000-00001F030000}"/>
    <cellStyle name="Followed Hyperlink 1719" xfId="802" xr:uid="{00000000-0005-0000-0000-000020030000}"/>
    <cellStyle name="Followed Hyperlink 172" xfId="803" xr:uid="{00000000-0005-0000-0000-000021030000}"/>
    <cellStyle name="Followed Hyperlink 1720" xfId="804" xr:uid="{00000000-0005-0000-0000-000022030000}"/>
    <cellStyle name="Followed Hyperlink 1721" xfId="805" xr:uid="{00000000-0005-0000-0000-000023030000}"/>
    <cellStyle name="Followed Hyperlink 1722" xfId="806" xr:uid="{00000000-0005-0000-0000-000024030000}"/>
    <cellStyle name="Followed Hyperlink 1723" xfId="807" xr:uid="{00000000-0005-0000-0000-000025030000}"/>
    <cellStyle name="Followed Hyperlink 1724" xfId="808" xr:uid="{00000000-0005-0000-0000-000026030000}"/>
    <cellStyle name="Followed Hyperlink 1725" xfId="809" xr:uid="{00000000-0005-0000-0000-000027030000}"/>
    <cellStyle name="Followed Hyperlink 1726" xfId="810" xr:uid="{00000000-0005-0000-0000-000028030000}"/>
    <cellStyle name="Followed Hyperlink 1727" xfId="811" xr:uid="{00000000-0005-0000-0000-000029030000}"/>
    <cellStyle name="Followed Hyperlink 1728" xfId="812" xr:uid="{00000000-0005-0000-0000-00002A030000}"/>
    <cellStyle name="Followed Hyperlink 1729" xfId="813" xr:uid="{00000000-0005-0000-0000-00002B030000}"/>
    <cellStyle name="Followed Hyperlink 173" xfId="814" xr:uid="{00000000-0005-0000-0000-00002C030000}"/>
    <cellStyle name="Followed Hyperlink 1730" xfId="815" xr:uid="{00000000-0005-0000-0000-00002D030000}"/>
    <cellStyle name="Followed Hyperlink 1731" xfId="816" xr:uid="{00000000-0005-0000-0000-00002E030000}"/>
    <cellStyle name="Followed Hyperlink 1732" xfId="817" xr:uid="{00000000-0005-0000-0000-00002F030000}"/>
    <cellStyle name="Followed Hyperlink 1733" xfId="818" xr:uid="{00000000-0005-0000-0000-000030030000}"/>
    <cellStyle name="Followed Hyperlink 1734" xfId="819" xr:uid="{00000000-0005-0000-0000-000031030000}"/>
    <cellStyle name="Followed Hyperlink 1735" xfId="820" xr:uid="{00000000-0005-0000-0000-000032030000}"/>
    <cellStyle name="Followed Hyperlink 1736" xfId="821" xr:uid="{00000000-0005-0000-0000-000033030000}"/>
    <cellStyle name="Followed Hyperlink 1737" xfId="822" xr:uid="{00000000-0005-0000-0000-000034030000}"/>
    <cellStyle name="Followed Hyperlink 1738" xfId="823" xr:uid="{00000000-0005-0000-0000-000035030000}"/>
    <cellStyle name="Followed Hyperlink 1739" xfId="824" xr:uid="{00000000-0005-0000-0000-000036030000}"/>
    <cellStyle name="Followed Hyperlink 174" xfId="825" xr:uid="{00000000-0005-0000-0000-000037030000}"/>
    <cellStyle name="Followed Hyperlink 1740" xfId="826" xr:uid="{00000000-0005-0000-0000-000038030000}"/>
    <cellStyle name="Followed Hyperlink 1741" xfId="827" xr:uid="{00000000-0005-0000-0000-000039030000}"/>
    <cellStyle name="Followed Hyperlink 1742" xfId="828" xr:uid="{00000000-0005-0000-0000-00003A030000}"/>
    <cellStyle name="Followed Hyperlink 1743" xfId="829" xr:uid="{00000000-0005-0000-0000-00003B030000}"/>
    <cellStyle name="Followed Hyperlink 1744" xfId="830" xr:uid="{00000000-0005-0000-0000-00003C030000}"/>
    <cellStyle name="Followed Hyperlink 1745" xfId="831" xr:uid="{00000000-0005-0000-0000-00003D030000}"/>
    <cellStyle name="Followed Hyperlink 1746" xfId="832" xr:uid="{00000000-0005-0000-0000-00003E030000}"/>
    <cellStyle name="Followed Hyperlink 1747" xfId="833" xr:uid="{00000000-0005-0000-0000-00003F030000}"/>
    <cellStyle name="Followed Hyperlink 1748" xfId="834" xr:uid="{00000000-0005-0000-0000-000040030000}"/>
    <cellStyle name="Followed Hyperlink 1749" xfId="835" xr:uid="{00000000-0005-0000-0000-000041030000}"/>
    <cellStyle name="Followed Hyperlink 175" xfId="836" xr:uid="{00000000-0005-0000-0000-000042030000}"/>
    <cellStyle name="Followed Hyperlink 1750" xfId="837" xr:uid="{00000000-0005-0000-0000-000043030000}"/>
    <cellStyle name="Followed Hyperlink 1751" xfId="838" xr:uid="{00000000-0005-0000-0000-000044030000}"/>
    <cellStyle name="Followed Hyperlink 1752" xfId="839" xr:uid="{00000000-0005-0000-0000-000045030000}"/>
    <cellStyle name="Followed Hyperlink 1753" xfId="840" xr:uid="{00000000-0005-0000-0000-000046030000}"/>
    <cellStyle name="Followed Hyperlink 1754" xfId="841" xr:uid="{00000000-0005-0000-0000-000047030000}"/>
    <cellStyle name="Followed Hyperlink 1755" xfId="842" xr:uid="{00000000-0005-0000-0000-000048030000}"/>
    <cellStyle name="Followed Hyperlink 1756" xfId="843" xr:uid="{00000000-0005-0000-0000-000049030000}"/>
    <cellStyle name="Followed Hyperlink 1757" xfId="844" xr:uid="{00000000-0005-0000-0000-00004A030000}"/>
    <cellStyle name="Followed Hyperlink 1758" xfId="845" xr:uid="{00000000-0005-0000-0000-00004B030000}"/>
    <cellStyle name="Followed Hyperlink 1759" xfId="846" xr:uid="{00000000-0005-0000-0000-00004C030000}"/>
    <cellStyle name="Followed Hyperlink 176" xfId="847" xr:uid="{00000000-0005-0000-0000-00004D030000}"/>
    <cellStyle name="Followed Hyperlink 1760" xfId="848" xr:uid="{00000000-0005-0000-0000-00004E030000}"/>
    <cellStyle name="Followed Hyperlink 1761" xfId="849" xr:uid="{00000000-0005-0000-0000-00004F030000}"/>
    <cellStyle name="Followed Hyperlink 177" xfId="850" xr:uid="{00000000-0005-0000-0000-000050030000}"/>
    <cellStyle name="Followed Hyperlink 178" xfId="851" xr:uid="{00000000-0005-0000-0000-000051030000}"/>
    <cellStyle name="Followed Hyperlink 179" xfId="852" xr:uid="{00000000-0005-0000-0000-000052030000}"/>
    <cellStyle name="Followed Hyperlink 18" xfId="853" xr:uid="{00000000-0005-0000-0000-000053030000}"/>
    <cellStyle name="Followed Hyperlink 180" xfId="854" xr:uid="{00000000-0005-0000-0000-000054030000}"/>
    <cellStyle name="Followed Hyperlink 181" xfId="855" xr:uid="{00000000-0005-0000-0000-000055030000}"/>
    <cellStyle name="Followed Hyperlink 182" xfId="856" xr:uid="{00000000-0005-0000-0000-000056030000}"/>
    <cellStyle name="Followed Hyperlink 183" xfId="857" xr:uid="{00000000-0005-0000-0000-000057030000}"/>
    <cellStyle name="Followed Hyperlink 184" xfId="858" xr:uid="{00000000-0005-0000-0000-000058030000}"/>
    <cellStyle name="Followed Hyperlink 185" xfId="859" xr:uid="{00000000-0005-0000-0000-000059030000}"/>
    <cellStyle name="Followed Hyperlink 186" xfId="860" xr:uid="{00000000-0005-0000-0000-00005A030000}"/>
    <cellStyle name="Followed Hyperlink 187" xfId="861" xr:uid="{00000000-0005-0000-0000-00005B030000}"/>
    <cellStyle name="Followed Hyperlink 188" xfId="862" xr:uid="{00000000-0005-0000-0000-00005C030000}"/>
    <cellStyle name="Followed Hyperlink 189" xfId="863" xr:uid="{00000000-0005-0000-0000-00005D030000}"/>
    <cellStyle name="Followed Hyperlink 19" xfId="864" xr:uid="{00000000-0005-0000-0000-00005E030000}"/>
    <cellStyle name="Followed Hyperlink 190" xfId="865" xr:uid="{00000000-0005-0000-0000-00005F030000}"/>
    <cellStyle name="Followed Hyperlink 191" xfId="866" xr:uid="{00000000-0005-0000-0000-000060030000}"/>
    <cellStyle name="Followed Hyperlink 192" xfId="867" xr:uid="{00000000-0005-0000-0000-000061030000}"/>
    <cellStyle name="Followed Hyperlink 193" xfId="868" xr:uid="{00000000-0005-0000-0000-000062030000}"/>
    <cellStyle name="Followed Hyperlink 194" xfId="869" xr:uid="{00000000-0005-0000-0000-000063030000}"/>
    <cellStyle name="Followed Hyperlink 195" xfId="870" xr:uid="{00000000-0005-0000-0000-000064030000}"/>
    <cellStyle name="Followed Hyperlink 196" xfId="871" xr:uid="{00000000-0005-0000-0000-000065030000}"/>
    <cellStyle name="Followed Hyperlink 197" xfId="872" xr:uid="{00000000-0005-0000-0000-000066030000}"/>
    <cellStyle name="Followed Hyperlink 198" xfId="873" xr:uid="{00000000-0005-0000-0000-000067030000}"/>
    <cellStyle name="Followed Hyperlink 199" xfId="874" xr:uid="{00000000-0005-0000-0000-000068030000}"/>
    <cellStyle name="Followed Hyperlink 2" xfId="875" xr:uid="{00000000-0005-0000-0000-000069030000}"/>
    <cellStyle name="Followed Hyperlink 20" xfId="876" xr:uid="{00000000-0005-0000-0000-00006A030000}"/>
    <cellStyle name="Followed Hyperlink 200" xfId="877" xr:uid="{00000000-0005-0000-0000-00006B030000}"/>
    <cellStyle name="Followed Hyperlink 201" xfId="878" xr:uid="{00000000-0005-0000-0000-00006C030000}"/>
    <cellStyle name="Followed Hyperlink 202" xfId="879" xr:uid="{00000000-0005-0000-0000-00006D030000}"/>
    <cellStyle name="Followed Hyperlink 203" xfId="880" xr:uid="{00000000-0005-0000-0000-00006E030000}"/>
    <cellStyle name="Followed Hyperlink 204" xfId="881" xr:uid="{00000000-0005-0000-0000-00006F030000}"/>
    <cellStyle name="Followed Hyperlink 205" xfId="882" xr:uid="{00000000-0005-0000-0000-000070030000}"/>
    <cellStyle name="Followed Hyperlink 206" xfId="883" xr:uid="{00000000-0005-0000-0000-000071030000}"/>
    <cellStyle name="Followed Hyperlink 207" xfId="884" xr:uid="{00000000-0005-0000-0000-000072030000}"/>
    <cellStyle name="Followed Hyperlink 208" xfId="885" xr:uid="{00000000-0005-0000-0000-000073030000}"/>
    <cellStyle name="Followed Hyperlink 209" xfId="886" xr:uid="{00000000-0005-0000-0000-000074030000}"/>
    <cellStyle name="Followed Hyperlink 21" xfId="887" xr:uid="{00000000-0005-0000-0000-000075030000}"/>
    <cellStyle name="Followed Hyperlink 210" xfId="888" xr:uid="{00000000-0005-0000-0000-000076030000}"/>
    <cellStyle name="Followed Hyperlink 211" xfId="889" xr:uid="{00000000-0005-0000-0000-000077030000}"/>
    <cellStyle name="Followed Hyperlink 212" xfId="890" xr:uid="{00000000-0005-0000-0000-000078030000}"/>
    <cellStyle name="Followed Hyperlink 213" xfId="891" xr:uid="{00000000-0005-0000-0000-000079030000}"/>
    <cellStyle name="Followed Hyperlink 214" xfId="892" xr:uid="{00000000-0005-0000-0000-00007A030000}"/>
    <cellStyle name="Followed Hyperlink 215" xfId="893" xr:uid="{00000000-0005-0000-0000-00007B030000}"/>
    <cellStyle name="Followed Hyperlink 216" xfId="894" xr:uid="{00000000-0005-0000-0000-00007C030000}"/>
    <cellStyle name="Followed Hyperlink 217" xfId="895" xr:uid="{00000000-0005-0000-0000-00007D030000}"/>
    <cellStyle name="Followed Hyperlink 218" xfId="896" xr:uid="{00000000-0005-0000-0000-00007E030000}"/>
    <cellStyle name="Followed Hyperlink 219" xfId="897" xr:uid="{00000000-0005-0000-0000-00007F030000}"/>
    <cellStyle name="Followed Hyperlink 22" xfId="898" xr:uid="{00000000-0005-0000-0000-000080030000}"/>
    <cellStyle name="Followed Hyperlink 220" xfId="899" xr:uid="{00000000-0005-0000-0000-000081030000}"/>
    <cellStyle name="Followed Hyperlink 221" xfId="900" xr:uid="{00000000-0005-0000-0000-000082030000}"/>
    <cellStyle name="Followed Hyperlink 222" xfId="901" xr:uid="{00000000-0005-0000-0000-000083030000}"/>
    <cellStyle name="Followed Hyperlink 223" xfId="902" xr:uid="{00000000-0005-0000-0000-000084030000}"/>
    <cellStyle name="Followed Hyperlink 224" xfId="903" xr:uid="{00000000-0005-0000-0000-000085030000}"/>
    <cellStyle name="Followed Hyperlink 225" xfId="904" xr:uid="{00000000-0005-0000-0000-000086030000}"/>
    <cellStyle name="Followed Hyperlink 226" xfId="905" xr:uid="{00000000-0005-0000-0000-000087030000}"/>
    <cellStyle name="Followed Hyperlink 227" xfId="906" xr:uid="{00000000-0005-0000-0000-000088030000}"/>
    <cellStyle name="Followed Hyperlink 228" xfId="907" xr:uid="{00000000-0005-0000-0000-000089030000}"/>
    <cellStyle name="Followed Hyperlink 229" xfId="908" xr:uid="{00000000-0005-0000-0000-00008A030000}"/>
    <cellStyle name="Followed Hyperlink 23" xfId="909" xr:uid="{00000000-0005-0000-0000-00008B030000}"/>
    <cellStyle name="Followed Hyperlink 230" xfId="910" xr:uid="{00000000-0005-0000-0000-00008C030000}"/>
    <cellStyle name="Followed Hyperlink 231" xfId="911" xr:uid="{00000000-0005-0000-0000-00008D030000}"/>
    <cellStyle name="Followed Hyperlink 232" xfId="912" xr:uid="{00000000-0005-0000-0000-00008E030000}"/>
    <cellStyle name="Followed Hyperlink 233" xfId="913" xr:uid="{00000000-0005-0000-0000-00008F030000}"/>
    <cellStyle name="Followed Hyperlink 234" xfId="914" xr:uid="{00000000-0005-0000-0000-000090030000}"/>
    <cellStyle name="Followed Hyperlink 235" xfId="915" xr:uid="{00000000-0005-0000-0000-000091030000}"/>
    <cellStyle name="Followed Hyperlink 236" xfId="916" xr:uid="{00000000-0005-0000-0000-000092030000}"/>
    <cellStyle name="Followed Hyperlink 237" xfId="917" xr:uid="{00000000-0005-0000-0000-000093030000}"/>
    <cellStyle name="Followed Hyperlink 238" xfId="918" xr:uid="{00000000-0005-0000-0000-000094030000}"/>
    <cellStyle name="Followed Hyperlink 239" xfId="919" xr:uid="{00000000-0005-0000-0000-000095030000}"/>
    <cellStyle name="Followed Hyperlink 24" xfId="920" xr:uid="{00000000-0005-0000-0000-000096030000}"/>
    <cellStyle name="Followed Hyperlink 240" xfId="921" xr:uid="{00000000-0005-0000-0000-000097030000}"/>
    <cellStyle name="Followed Hyperlink 241" xfId="922" xr:uid="{00000000-0005-0000-0000-000098030000}"/>
    <cellStyle name="Followed Hyperlink 242" xfId="923" xr:uid="{00000000-0005-0000-0000-000099030000}"/>
    <cellStyle name="Followed Hyperlink 243" xfId="924" xr:uid="{00000000-0005-0000-0000-00009A030000}"/>
    <cellStyle name="Followed Hyperlink 244" xfId="925" xr:uid="{00000000-0005-0000-0000-00009B030000}"/>
    <cellStyle name="Followed Hyperlink 245" xfId="926" xr:uid="{00000000-0005-0000-0000-00009C030000}"/>
    <cellStyle name="Followed Hyperlink 246" xfId="927" xr:uid="{00000000-0005-0000-0000-00009D030000}"/>
    <cellStyle name="Followed Hyperlink 247" xfId="928" xr:uid="{00000000-0005-0000-0000-00009E030000}"/>
    <cellStyle name="Followed Hyperlink 248" xfId="929" xr:uid="{00000000-0005-0000-0000-00009F030000}"/>
    <cellStyle name="Followed Hyperlink 249" xfId="930" xr:uid="{00000000-0005-0000-0000-0000A0030000}"/>
    <cellStyle name="Followed Hyperlink 25" xfId="931" xr:uid="{00000000-0005-0000-0000-0000A1030000}"/>
    <cellStyle name="Followed Hyperlink 250" xfId="932" xr:uid="{00000000-0005-0000-0000-0000A2030000}"/>
    <cellStyle name="Followed Hyperlink 251" xfId="933" xr:uid="{00000000-0005-0000-0000-0000A3030000}"/>
    <cellStyle name="Followed Hyperlink 252" xfId="934" xr:uid="{00000000-0005-0000-0000-0000A4030000}"/>
    <cellStyle name="Followed Hyperlink 253" xfId="935" xr:uid="{00000000-0005-0000-0000-0000A5030000}"/>
    <cellStyle name="Followed Hyperlink 254" xfId="936" xr:uid="{00000000-0005-0000-0000-0000A6030000}"/>
    <cellStyle name="Followed Hyperlink 255" xfId="937" xr:uid="{00000000-0005-0000-0000-0000A7030000}"/>
    <cellStyle name="Followed Hyperlink 256" xfId="938" xr:uid="{00000000-0005-0000-0000-0000A8030000}"/>
    <cellStyle name="Followed Hyperlink 257" xfId="939" xr:uid="{00000000-0005-0000-0000-0000A9030000}"/>
    <cellStyle name="Followed Hyperlink 258" xfId="940" xr:uid="{00000000-0005-0000-0000-0000AA030000}"/>
    <cellStyle name="Followed Hyperlink 259" xfId="941" xr:uid="{00000000-0005-0000-0000-0000AB030000}"/>
    <cellStyle name="Followed Hyperlink 26" xfId="942" xr:uid="{00000000-0005-0000-0000-0000AC030000}"/>
    <cellStyle name="Followed Hyperlink 260" xfId="943" xr:uid="{00000000-0005-0000-0000-0000AD030000}"/>
    <cellStyle name="Followed Hyperlink 261" xfId="944" xr:uid="{00000000-0005-0000-0000-0000AE030000}"/>
    <cellStyle name="Followed Hyperlink 262" xfId="945" xr:uid="{00000000-0005-0000-0000-0000AF030000}"/>
    <cellStyle name="Followed Hyperlink 263" xfId="946" xr:uid="{00000000-0005-0000-0000-0000B0030000}"/>
    <cellStyle name="Followed Hyperlink 264" xfId="947" xr:uid="{00000000-0005-0000-0000-0000B1030000}"/>
    <cellStyle name="Followed Hyperlink 265" xfId="948" xr:uid="{00000000-0005-0000-0000-0000B2030000}"/>
    <cellStyle name="Followed Hyperlink 266" xfId="949" xr:uid="{00000000-0005-0000-0000-0000B3030000}"/>
    <cellStyle name="Followed Hyperlink 267" xfId="950" xr:uid="{00000000-0005-0000-0000-0000B4030000}"/>
    <cellStyle name="Followed Hyperlink 268" xfId="951" xr:uid="{00000000-0005-0000-0000-0000B5030000}"/>
    <cellStyle name="Followed Hyperlink 269" xfId="952" xr:uid="{00000000-0005-0000-0000-0000B6030000}"/>
    <cellStyle name="Followed Hyperlink 27" xfId="953" xr:uid="{00000000-0005-0000-0000-0000B7030000}"/>
    <cellStyle name="Followed Hyperlink 270" xfId="954" xr:uid="{00000000-0005-0000-0000-0000B8030000}"/>
    <cellStyle name="Followed Hyperlink 271" xfId="955" xr:uid="{00000000-0005-0000-0000-0000B9030000}"/>
    <cellStyle name="Followed Hyperlink 272" xfId="956" xr:uid="{00000000-0005-0000-0000-0000BA030000}"/>
    <cellStyle name="Followed Hyperlink 273" xfId="957" xr:uid="{00000000-0005-0000-0000-0000BB030000}"/>
    <cellStyle name="Followed Hyperlink 274" xfId="958" xr:uid="{00000000-0005-0000-0000-0000BC030000}"/>
    <cellStyle name="Followed Hyperlink 275" xfId="959" xr:uid="{00000000-0005-0000-0000-0000BD030000}"/>
    <cellStyle name="Followed Hyperlink 276" xfId="960" xr:uid="{00000000-0005-0000-0000-0000BE030000}"/>
    <cellStyle name="Followed Hyperlink 277" xfId="961" xr:uid="{00000000-0005-0000-0000-0000BF030000}"/>
    <cellStyle name="Followed Hyperlink 278" xfId="962" xr:uid="{00000000-0005-0000-0000-0000C0030000}"/>
    <cellStyle name="Followed Hyperlink 279" xfId="963" xr:uid="{00000000-0005-0000-0000-0000C1030000}"/>
    <cellStyle name="Followed Hyperlink 28" xfId="964" xr:uid="{00000000-0005-0000-0000-0000C2030000}"/>
    <cellStyle name="Followed Hyperlink 280" xfId="965" xr:uid="{00000000-0005-0000-0000-0000C3030000}"/>
    <cellStyle name="Followed Hyperlink 281" xfId="966" xr:uid="{00000000-0005-0000-0000-0000C4030000}"/>
    <cellStyle name="Followed Hyperlink 282" xfId="967" xr:uid="{00000000-0005-0000-0000-0000C5030000}"/>
    <cellStyle name="Followed Hyperlink 283" xfId="968" xr:uid="{00000000-0005-0000-0000-0000C6030000}"/>
    <cellStyle name="Followed Hyperlink 284" xfId="969" xr:uid="{00000000-0005-0000-0000-0000C7030000}"/>
    <cellStyle name="Followed Hyperlink 285" xfId="970" xr:uid="{00000000-0005-0000-0000-0000C8030000}"/>
    <cellStyle name="Followed Hyperlink 286" xfId="971" xr:uid="{00000000-0005-0000-0000-0000C9030000}"/>
    <cellStyle name="Followed Hyperlink 287" xfId="972" xr:uid="{00000000-0005-0000-0000-0000CA030000}"/>
    <cellStyle name="Followed Hyperlink 288" xfId="973" xr:uid="{00000000-0005-0000-0000-0000CB030000}"/>
    <cellStyle name="Followed Hyperlink 289" xfId="974" xr:uid="{00000000-0005-0000-0000-0000CC030000}"/>
    <cellStyle name="Followed Hyperlink 29" xfId="975" xr:uid="{00000000-0005-0000-0000-0000CD030000}"/>
    <cellStyle name="Followed Hyperlink 290" xfId="976" xr:uid="{00000000-0005-0000-0000-0000CE030000}"/>
    <cellStyle name="Followed Hyperlink 291" xfId="977" xr:uid="{00000000-0005-0000-0000-0000CF030000}"/>
    <cellStyle name="Followed Hyperlink 292" xfId="978" xr:uid="{00000000-0005-0000-0000-0000D0030000}"/>
    <cellStyle name="Followed Hyperlink 293" xfId="979" xr:uid="{00000000-0005-0000-0000-0000D1030000}"/>
    <cellStyle name="Followed Hyperlink 294" xfId="980" xr:uid="{00000000-0005-0000-0000-0000D2030000}"/>
    <cellStyle name="Followed Hyperlink 295" xfId="981" xr:uid="{00000000-0005-0000-0000-0000D3030000}"/>
    <cellStyle name="Followed Hyperlink 296" xfId="982" xr:uid="{00000000-0005-0000-0000-0000D4030000}"/>
    <cellStyle name="Followed Hyperlink 297" xfId="983" xr:uid="{00000000-0005-0000-0000-0000D5030000}"/>
    <cellStyle name="Followed Hyperlink 298" xfId="984" xr:uid="{00000000-0005-0000-0000-0000D6030000}"/>
    <cellStyle name="Followed Hyperlink 299" xfId="985" xr:uid="{00000000-0005-0000-0000-0000D7030000}"/>
    <cellStyle name="Followed Hyperlink 3" xfId="986" xr:uid="{00000000-0005-0000-0000-0000D8030000}"/>
    <cellStyle name="Followed Hyperlink 30" xfId="987" xr:uid="{00000000-0005-0000-0000-0000D9030000}"/>
    <cellStyle name="Followed Hyperlink 300" xfId="988" xr:uid="{00000000-0005-0000-0000-0000DA030000}"/>
    <cellStyle name="Followed Hyperlink 301" xfId="989" xr:uid="{00000000-0005-0000-0000-0000DB030000}"/>
    <cellStyle name="Followed Hyperlink 302" xfId="990" xr:uid="{00000000-0005-0000-0000-0000DC030000}"/>
    <cellStyle name="Followed Hyperlink 303" xfId="991" xr:uid="{00000000-0005-0000-0000-0000DD030000}"/>
    <cellStyle name="Followed Hyperlink 304" xfId="992" xr:uid="{00000000-0005-0000-0000-0000DE030000}"/>
    <cellStyle name="Followed Hyperlink 305" xfId="993" xr:uid="{00000000-0005-0000-0000-0000DF030000}"/>
    <cellStyle name="Followed Hyperlink 306" xfId="994" xr:uid="{00000000-0005-0000-0000-0000E0030000}"/>
    <cellStyle name="Followed Hyperlink 307" xfId="995" xr:uid="{00000000-0005-0000-0000-0000E1030000}"/>
    <cellStyle name="Followed Hyperlink 308" xfId="996" xr:uid="{00000000-0005-0000-0000-0000E2030000}"/>
    <cellStyle name="Followed Hyperlink 309" xfId="997" xr:uid="{00000000-0005-0000-0000-0000E3030000}"/>
    <cellStyle name="Followed Hyperlink 31" xfId="998" xr:uid="{00000000-0005-0000-0000-0000E4030000}"/>
    <cellStyle name="Followed Hyperlink 310" xfId="999" xr:uid="{00000000-0005-0000-0000-0000E5030000}"/>
    <cellStyle name="Followed Hyperlink 311" xfId="1000" xr:uid="{00000000-0005-0000-0000-0000E6030000}"/>
    <cellStyle name="Followed Hyperlink 312" xfId="1001" xr:uid="{00000000-0005-0000-0000-0000E7030000}"/>
    <cellStyle name="Followed Hyperlink 313" xfId="1002" xr:uid="{00000000-0005-0000-0000-0000E8030000}"/>
    <cellStyle name="Followed Hyperlink 314" xfId="1003" xr:uid="{00000000-0005-0000-0000-0000E9030000}"/>
    <cellStyle name="Followed Hyperlink 315" xfId="1004" xr:uid="{00000000-0005-0000-0000-0000EA030000}"/>
    <cellStyle name="Followed Hyperlink 316" xfId="1005" xr:uid="{00000000-0005-0000-0000-0000EB030000}"/>
    <cellStyle name="Followed Hyperlink 317" xfId="1006" xr:uid="{00000000-0005-0000-0000-0000EC030000}"/>
    <cellStyle name="Followed Hyperlink 318" xfId="1007" xr:uid="{00000000-0005-0000-0000-0000ED030000}"/>
    <cellStyle name="Followed Hyperlink 319" xfId="1008" xr:uid="{00000000-0005-0000-0000-0000EE030000}"/>
    <cellStyle name="Followed Hyperlink 32" xfId="1009" xr:uid="{00000000-0005-0000-0000-0000EF030000}"/>
    <cellStyle name="Followed Hyperlink 320" xfId="1010" xr:uid="{00000000-0005-0000-0000-0000F0030000}"/>
    <cellStyle name="Followed Hyperlink 321" xfId="1011" xr:uid="{00000000-0005-0000-0000-0000F1030000}"/>
    <cellStyle name="Followed Hyperlink 322" xfId="1012" xr:uid="{00000000-0005-0000-0000-0000F2030000}"/>
    <cellStyle name="Followed Hyperlink 323" xfId="1013" xr:uid="{00000000-0005-0000-0000-0000F3030000}"/>
    <cellStyle name="Followed Hyperlink 324" xfId="1014" xr:uid="{00000000-0005-0000-0000-0000F4030000}"/>
    <cellStyle name="Followed Hyperlink 325" xfId="1015" xr:uid="{00000000-0005-0000-0000-0000F5030000}"/>
    <cellStyle name="Followed Hyperlink 326" xfId="1016" xr:uid="{00000000-0005-0000-0000-0000F6030000}"/>
    <cellStyle name="Followed Hyperlink 327" xfId="1017" xr:uid="{00000000-0005-0000-0000-0000F7030000}"/>
    <cellStyle name="Followed Hyperlink 328" xfId="1018" xr:uid="{00000000-0005-0000-0000-0000F8030000}"/>
    <cellStyle name="Followed Hyperlink 329" xfId="1019" xr:uid="{00000000-0005-0000-0000-0000F9030000}"/>
    <cellStyle name="Followed Hyperlink 33" xfId="1020" xr:uid="{00000000-0005-0000-0000-0000FA030000}"/>
    <cellStyle name="Followed Hyperlink 330" xfId="1021" xr:uid="{00000000-0005-0000-0000-0000FB030000}"/>
    <cellStyle name="Followed Hyperlink 331" xfId="1022" xr:uid="{00000000-0005-0000-0000-0000FC030000}"/>
    <cellStyle name="Followed Hyperlink 332" xfId="1023" xr:uid="{00000000-0005-0000-0000-0000FD030000}"/>
    <cellStyle name="Followed Hyperlink 333" xfId="1024" xr:uid="{00000000-0005-0000-0000-0000FE030000}"/>
    <cellStyle name="Followed Hyperlink 334" xfId="1025" xr:uid="{00000000-0005-0000-0000-0000FF030000}"/>
    <cellStyle name="Followed Hyperlink 335" xfId="1026" xr:uid="{00000000-0005-0000-0000-000000040000}"/>
    <cellStyle name="Followed Hyperlink 336" xfId="1027" xr:uid="{00000000-0005-0000-0000-000001040000}"/>
    <cellStyle name="Followed Hyperlink 337" xfId="1028" xr:uid="{00000000-0005-0000-0000-000002040000}"/>
    <cellStyle name="Followed Hyperlink 338" xfId="1029" xr:uid="{00000000-0005-0000-0000-000003040000}"/>
    <cellStyle name="Followed Hyperlink 339" xfId="1030" xr:uid="{00000000-0005-0000-0000-000004040000}"/>
    <cellStyle name="Followed Hyperlink 34" xfId="1031" xr:uid="{00000000-0005-0000-0000-000005040000}"/>
    <cellStyle name="Followed Hyperlink 340" xfId="1032" xr:uid="{00000000-0005-0000-0000-000006040000}"/>
    <cellStyle name="Followed Hyperlink 341" xfId="1033" xr:uid="{00000000-0005-0000-0000-000007040000}"/>
    <cellStyle name="Followed Hyperlink 342" xfId="1034" xr:uid="{00000000-0005-0000-0000-000008040000}"/>
    <cellStyle name="Followed Hyperlink 343" xfId="1035" xr:uid="{00000000-0005-0000-0000-000009040000}"/>
    <cellStyle name="Followed Hyperlink 344" xfId="1036" xr:uid="{00000000-0005-0000-0000-00000A040000}"/>
    <cellStyle name="Followed Hyperlink 345" xfId="1037" xr:uid="{00000000-0005-0000-0000-00000B040000}"/>
    <cellStyle name="Followed Hyperlink 346" xfId="1038" xr:uid="{00000000-0005-0000-0000-00000C040000}"/>
    <cellStyle name="Followed Hyperlink 347" xfId="1039" xr:uid="{00000000-0005-0000-0000-00000D040000}"/>
    <cellStyle name="Followed Hyperlink 348" xfId="1040" xr:uid="{00000000-0005-0000-0000-00000E040000}"/>
    <cellStyle name="Followed Hyperlink 349" xfId="1041" xr:uid="{00000000-0005-0000-0000-00000F040000}"/>
    <cellStyle name="Followed Hyperlink 35" xfId="1042" xr:uid="{00000000-0005-0000-0000-000010040000}"/>
    <cellStyle name="Followed Hyperlink 350" xfId="1043" xr:uid="{00000000-0005-0000-0000-000011040000}"/>
    <cellStyle name="Followed Hyperlink 351" xfId="1044" xr:uid="{00000000-0005-0000-0000-000012040000}"/>
    <cellStyle name="Followed Hyperlink 352" xfId="1045" xr:uid="{00000000-0005-0000-0000-000013040000}"/>
    <cellStyle name="Followed Hyperlink 353" xfId="1046" xr:uid="{00000000-0005-0000-0000-000014040000}"/>
    <cellStyle name="Followed Hyperlink 354" xfId="1047" xr:uid="{00000000-0005-0000-0000-000015040000}"/>
    <cellStyle name="Followed Hyperlink 355" xfId="1048" xr:uid="{00000000-0005-0000-0000-000016040000}"/>
    <cellStyle name="Followed Hyperlink 356" xfId="1049" xr:uid="{00000000-0005-0000-0000-000017040000}"/>
    <cellStyle name="Followed Hyperlink 357" xfId="1050" xr:uid="{00000000-0005-0000-0000-000018040000}"/>
    <cellStyle name="Followed Hyperlink 358" xfId="1051" xr:uid="{00000000-0005-0000-0000-000019040000}"/>
    <cellStyle name="Followed Hyperlink 359" xfId="1052" xr:uid="{00000000-0005-0000-0000-00001A040000}"/>
    <cellStyle name="Followed Hyperlink 36" xfId="1053" xr:uid="{00000000-0005-0000-0000-00001B040000}"/>
    <cellStyle name="Followed Hyperlink 360" xfId="1054" xr:uid="{00000000-0005-0000-0000-00001C040000}"/>
    <cellStyle name="Followed Hyperlink 361" xfId="1055" xr:uid="{00000000-0005-0000-0000-00001D040000}"/>
    <cellStyle name="Followed Hyperlink 362" xfId="1056" xr:uid="{00000000-0005-0000-0000-00001E040000}"/>
    <cellStyle name="Followed Hyperlink 363" xfId="1057" xr:uid="{00000000-0005-0000-0000-00001F040000}"/>
    <cellStyle name="Followed Hyperlink 364" xfId="1058" xr:uid="{00000000-0005-0000-0000-000020040000}"/>
    <cellStyle name="Followed Hyperlink 365" xfId="1059" xr:uid="{00000000-0005-0000-0000-000021040000}"/>
    <cellStyle name="Followed Hyperlink 366" xfId="1060" xr:uid="{00000000-0005-0000-0000-000022040000}"/>
    <cellStyle name="Followed Hyperlink 367" xfId="1061" xr:uid="{00000000-0005-0000-0000-000023040000}"/>
    <cellStyle name="Followed Hyperlink 368" xfId="1062" xr:uid="{00000000-0005-0000-0000-000024040000}"/>
    <cellStyle name="Followed Hyperlink 369" xfId="1063" xr:uid="{00000000-0005-0000-0000-000025040000}"/>
    <cellStyle name="Followed Hyperlink 37" xfId="1064" xr:uid="{00000000-0005-0000-0000-000026040000}"/>
    <cellStyle name="Followed Hyperlink 370" xfId="1065" xr:uid="{00000000-0005-0000-0000-000027040000}"/>
    <cellStyle name="Followed Hyperlink 371" xfId="1066" xr:uid="{00000000-0005-0000-0000-000028040000}"/>
    <cellStyle name="Followed Hyperlink 372" xfId="1067" xr:uid="{00000000-0005-0000-0000-000029040000}"/>
    <cellStyle name="Followed Hyperlink 373" xfId="1068" xr:uid="{00000000-0005-0000-0000-00002A040000}"/>
    <cellStyle name="Followed Hyperlink 374" xfId="1069" xr:uid="{00000000-0005-0000-0000-00002B040000}"/>
    <cellStyle name="Followed Hyperlink 375" xfId="1070" xr:uid="{00000000-0005-0000-0000-00002C040000}"/>
    <cellStyle name="Followed Hyperlink 376" xfId="1071" xr:uid="{00000000-0005-0000-0000-00002D040000}"/>
    <cellStyle name="Followed Hyperlink 377" xfId="1072" xr:uid="{00000000-0005-0000-0000-00002E040000}"/>
    <cellStyle name="Followed Hyperlink 378" xfId="1073" xr:uid="{00000000-0005-0000-0000-00002F040000}"/>
    <cellStyle name="Followed Hyperlink 379" xfId="1074" xr:uid="{00000000-0005-0000-0000-000030040000}"/>
    <cellStyle name="Followed Hyperlink 38" xfId="1075" xr:uid="{00000000-0005-0000-0000-000031040000}"/>
    <cellStyle name="Followed Hyperlink 380" xfId="1076" xr:uid="{00000000-0005-0000-0000-000032040000}"/>
    <cellStyle name="Followed Hyperlink 381" xfId="1077" xr:uid="{00000000-0005-0000-0000-000033040000}"/>
    <cellStyle name="Followed Hyperlink 382" xfId="1078" xr:uid="{00000000-0005-0000-0000-000034040000}"/>
    <cellStyle name="Followed Hyperlink 383" xfId="1079" xr:uid="{00000000-0005-0000-0000-000035040000}"/>
    <cellStyle name="Followed Hyperlink 384" xfId="1080" xr:uid="{00000000-0005-0000-0000-000036040000}"/>
    <cellStyle name="Followed Hyperlink 385" xfId="1081" xr:uid="{00000000-0005-0000-0000-000037040000}"/>
    <cellStyle name="Followed Hyperlink 386" xfId="1082" xr:uid="{00000000-0005-0000-0000-000038040000}"/>
    <cellStyle name="Followed Hyperlink 387" xfId="1083" xr:uid="{00000000-0005-0000-0000-000039040000}"/>
    <cellStyle name="Followed Hyperlink 388" xfId="1084" xr:uid="{00000000-0005-0000-0000-00003A040000}"/>
    <cellStyle name="Followed Hyperlink 389" xfId="1085" xr:uid="{00000000-0005-0000-0000-00003B040000}"/>
    <cellStyle name="Followed Hyperlink 39" xfId="1086" xr:uid="{00000000-0005-0000-0000-00003C040000}"/>
    <cellStyle name="Followed Hyperlink 390" xfId="1087" xr:uid="{00000000-0005-0000-0000-00003D040000}"/>
    <cellStyle name="Followed Hyperlink 391" xfId="1088" xr:uid="{00000000-0005-0000-0000-00003E040000}"/>
    <cellStyle name="Followed Hyperlink 392" xfId="1089" xr:uid="{00000000-0005-0000-0000-00003F040000}"/>
    <cellStyle name="Followed Hyperlink 393" xfId="1090" xr:uid="{00000000-0005-0000-0000-000040040000}"/>
    <cellStyle name="Followed Hyperlink 394" xfId="1091" xr:uid="{00000000-0005-0000-0000-000041040000}"/>
    <cellStyle name="Followed Hyperlink 395" xfId="1092" xr:uid="{00000000-0005-0000-0000-000042040000}"/>
    <cellStyle name="Followed Hyperlink 396" xfId="1093" xr:uid="{00000000-0005-0000-0000-000043040000}"/>
    <cellStyle name="Followed Hyperlink 397" xfId="1094" xr:uid="{00000000-0005-0000-0000-000044040000}"/>
    <cellStyle name="Followed Hyperlink 398" xfId="1095" xr:uid="{00000000-0005-0000-0000-000045040000}"/>
    <cellStyle name="Followed Hyperlink 399" xfId="1096" xr:uid="{00000000-0005-0000-0000-000046040000}"/>
    <cellStyle name="Followed Hyperlink 4" xfId="1097" xr:uid="{00000000-0005-0000-0000-000047040000}"/>
    <cellStyle name="Followed Hyperlink 40" xfId="1098" xr:uid="{00000000-0005-0000-0000-000048040000}"/>
    <cellStyle name="Followed Hyperlink 400" xfId="1099" xr:uid="{00000000-0005-0000-0000-000049040000}"/>
    <cellStyle name="Followed Hyperlink 401" xfId="1100" xr:uid="{00000000-0005-0000-0000-00004A040000}"/>
    <cellStyle name="Followed Hyperlink 402" xfId="1101" xr:uid="{00000000-0005-0000-0000-00004B040000}"/>
    <cellStyle name="Followed Hyperlink 403" xfId="1102" xr:uid="{00000000-0005-0000-0000-00004C040000}"/>
    <cellStyle name="Followed Hyperlink 404" xfId="1103" xr:uid="{00000000-0005-0000-0000-00004D040000}"/>
    <cellStyle name="Followed Hyperlink 405" xfId="1104" xr:uid="{00000000-0005-0000-0000-00004E040000}"/>
    <cellStyle name="Followed Hyperlink 406" xfId="1105" xr:uid="{00000000-0005-0000-0000-00004F040000}"/>
    <cellStyle name="Followed Hyperlink 407" xfId="1106" xr:uid="{00000000-0005-0000-0000-000050040000}"/>
    <cellStyle name="Followed Hyperlink 408" xfId="1107" xr:uid="{00000000-0005-0000-0000-000051040000}"/>
    <cellStyle name="Followed Hyperlink 409" xfId="1108" xr:uid="{00000000-0005-0000-0000-000052040000}"/>
    <cellStyle name="Followed Hyperlink 41" xfId="1109" xr:uid="{00000000-0005-0000-0000-000053040000}"/>
    <cellStyle name="Followed Hyperlink 410" xfId="1110" xr:uid="{00000000-0005-0000-0000-000054040000}"/>
    <cellStyle name="Followed Hyperlink 411" xfId="1111" xr:uid="{00000000-0005-0000-0000-000055040000}"/>
    <cellStyle name="Followed Hyperlink 412" xfId="1112" xr:uid="{00000000-0005-0000-0000-000056040000}"/>
    <cellStyle name="Followed Hyperlink 413" xfId="1113" xr:uid="{00000000-0005-0000-0000-000057040000}"/>
    <cellStyle name="Followed Hyperlink 414" xfId="1114" xr:uid="{00000000-0005-0000-0000-000058040000}"/>
    <cellStyle name="Followed Hyperlink 415" xfId="1115" xr:uid="{00000000-0005-0000-0000-000059040000}"/>
    <cellStyle name="Followed Hyperlink 416" xfId="1116" xr:uid="{00000000-0005-0000-0000-00005A040000}"/>
    <cellStyle name="Followed Hyperlink 417" xfId="1117" xr:uid="{00000000-0005-0000-0000-00005B040000}"/>
    <cellStyle name="Followed Hyperlink 418" xfId="1118" xr:uid="{00000000-0005-0000-0000-00005C040000}"/>
    <cellStyle name="Followed Hyperlink 419" xfId="1119" xr:uid="{00000000-0005-0000-0000-00005D040000}"/>
    <cellStyle name="Followed Hyperlink 42" xfId="1120" xr:uid="{00000000-0005-0000-0000-00005E040000}"/>
    <cellStyle name="Followed Hyperlink 420" xfId="1121" xr:uid="{00000000-0005-0000-0000-00005F040000}"/>
    <cellStyle name="Followed Hyperlink 421" xfId="1122" xr:uid="{00000000-0005-0000-0000-000060040000}"/>
    <cellStyle name="Followed Hyperlink 422" xfId="1123" xr:uid="{00000000-0005-0000-0000-000061040000}"/>
    <cellStyle name="Followed Hyperlink 423" xfId="1124" xr:uid="{00000000-0005-0000-0000-000062040000}"/>
    <cellStyle name="Followed Hyperlink 424" xfId="1125" xr:uid="{00000000-0005-0000-0000-000063040000}"/>
    <cellStyle name="Followed Hyperlink 425" xfId="1126" xr:uid="{00000000-0005-0000-0000-000064040000}"/>
    <cellStyle name="Followed Hyperlink 426" xfId="1127" xr:uid="{00000000-0005-0000-0000-000065040000}"/>
    <cellStyle name="Followed Hyperlink 427" xfId="1128" xr:uid="{00000000-0005-0000-0000-000066040000}"/>
    <cellStyle name="Followed Hyperlink 428" xfId="1129" xr:uid="{00000000-0005-0000-0000-000067040000}"/>
    <cellStyle name="Followed Hyperlink 429" xfId="1130" xr:uid="{00000000-0005-0000-0000-000068040000}"/>
    <cellStyle name="Followed Hyperlink 43" xfId="1131" xr:uid="{00000000-0005-0000-0000-000069040000}"/>
    <cellStyle name="Followed Hyperlink 430" xfId="1132" xr:uid="{00000000-0005-0000-0000-00006A040000}"/>
    <cellStyle name="Followed Hyperlink 431" xfId="1133" xr:uid="{00000000-0005-0000-0000-00006B040000}"/>
    <cellStyle name="Followed Hyperlink 432" xfId="1134" xr:uid="{00000000-0005-0000-0000-00006C040000}"/>
    <cellStyle name="Followed Hyperlink 433" xfId="1135" xr:uid="{00000000-0005-0000-0000-00006D040000}"/>
    <cellStyle name="Followed Hyperlink 434" xfId="1136" xr:uid="{00000000-0005-0000-0000-00006E040000}"/>
    <cellStyle name="Followed Hyperlink 435" xfId="1137" xr:uid="{00000000-0005-0000-0000-00006F040000}"/>
    <cellStyle name="Followed Hyperlink 436" xfId="1138" xr:uid="{00000000-0005-0000-0000-000070040000}"/>
    <cellStyle name="Followed Hyperlink 437" xfId="1139" xr:uid="{00000000-0005-0000-0000-000071040000}"/>
    <cellStyle name="Followed Hyperlink 438" xfId="1140" xr:uid="{00000000-0005-0000-0000-000072040000}"/>
    <cellStyle name="Followed Hyperlink 439" xfId="1141" xr:uid="{00000000-0005-0000-0000-000073040000}"/>
    <cellStyle name="Followed Hyperlink 44" xfId="1142" xr:uid="{00000000-0005-0000-0000-000074040000}"/>
    <cellStyle name="Followed Hyperlink 440" xfId="1143" xr:uid="{00000000-0005-0000-0000-000075040000}"/>
    <cellStyle name="Followed Hyperlink 441" xfId="1144" xr:uid="{00000000-0005-0000-0000-000076040000}"/>
    <cellStyle name="Followed Hyperlink 442" xfId="1145" xr:uid="{00000000-0005-0000-0000-000077040000}"/>
    <cellStyle name="Followed Hyperlink 443" xfId="1146" xr:uid="{00000000-0005-0000-0000-000078040000}"/>
    <cellStyle name="Followed Hyperlink 444" xfId="1147" xr:uid="{00000000-0005-0000-0000-000079040000}"/>
    <cellStyle name="Followed Hyperlink 445" xfId="1148" xr:uid="{00000000-0005-0000-0000-00007A040000}"/>
    <cellStyle name="Followed Hyperlink 446" xfId="1149" xr:uid="{00000000-0005-0000-0000-00007B040000}"/>
    <cellStyle name="Followed Hyperlink 447" xfId="1150" xr:uid="{00000000-0005-0000-0000-00007C040000}"/>
    <cellStyle name="Followed Hyperlink 448" xfId="1151" xr:uid="{00000000-0005-0000-0000-00007D040000}"/>
    <cellStyle name="Followed Hyperlink 449" xfId="1152" xr:uid="{00000000-0005-0000-0000-00007E040000}"/>
    <cellStyle name="Followed Hyperlink 45" xfId="1153" xr:uid="{00000000-0005-0000-0000-00007F040000}"/>
    <cellStyle name="Followed Hyperlink 450" xfId="1154" xr:uid="{00000000-0005-0000-0000-000080040000}"/>
    <cellStyle name="Followed Hyperlink 451" xfId="1155" xr:uid="{00000000-0005-0000-0000-000081040000}"/>
    <cellStyle name="Followed Hyperlink 452" xfId="1156" xr:uid="{00000000-0005-0000-0000-000082040000}"/>
    <cellStyle name="Followed Hyperlink 453" xfId="1157" xr:uid="{00000000-0005-0000-0000-000083040000}"/>
    <cellStyle name="Followed Hyperlink 454" xfId="1158" xr:uid="{00000000-0005-0000-0000-000084040000}"/>
    <cellStyle name="Followed Hyperlink 455" xfId="1159" xr:uid="{00000000-0005-0000-0000-000085040000}"/>
    <cellStyle name="Followed Hyperlink 456" xfId="1160" xr:uid="{00000000-0005-0000-0000-000086040000}"/>
    <cellStyle name="Followed Hyperlink 457" xfId="1161" xr:uid="{00000000-0005-0000-0000-000087040000}"/>
    <cellStyle name="Followed Hyperlink 458" xfId="1162" xr:uid="{00000000-0005-0000-0000-000088040000}"/>
    <cellStyle name="Followed Hyperlink 459" xfId="1163" xr:uid="{00000000-0005-0000-0000-000089040000}"/>
    <cellStyle name="Followed Hyperlink 46" xfId="1164" xr:uid="{00000000-0005-0000-0000-00008A040000}"/>
    <cellStyle name="Followed Hyperlink 460" xfId="1165" xr:uid="{00000000-0005-0000-0000-00008B040000}"/>
    <cellStyle name="Followed Hyperlink 461" xfId="1166" xr:uid="{00000000-0005-0000-0000-00008C040000}"/>
    <cellStyle name="Followed Hyperlink 462" xfId="1167" xr:uid="{00000000-0005-0000-0000-00008D040000}"/>
    <cellStyle name="Followed Hyperlink 463" xfId="1168" xr:uid="{00000000-0005-0000-0000-00008E040000}"/>
    <cellStyle name="Followed Hyperlink 464" xfId="1169" xr:uid="{00000000-0005-0000-0000-00008F040000}"/>
    <cellStyle name="Followed Hyperlink 465" xfId="1170" xr:uid="{00000000-0005-0000-0000-000090040000}"/>
    <cellStyle name="Followed Hyperlink 466" xfId="1171" xr:uid="{00000000-0005-0000-0000-000091040000}"/>
    <cellStyle name="Followed Hyperlink 467" xfId="1172" xr:uid="{00000000-0005-0000-0000-000092040000}"/>
    <cellStyle name="Followed Hyperlink 468" xfId="1173" xr:uid="{00000000-0005-0000-0000-000093040000}"/>
    <cellStyle name="Followed Hyperlink 469" xfId="1174" xr:uid="{00000000-0005-0000-0000-000094040000}"/>
    <cellStyle name="Followed Hyperlink 47" xfId="1175" xr:uid="{00000000-0005-0000-0000-000095040000}"/>
    <cellStyle name="Followed Hyperlink 470" xfId="1176" xr:uid="{00000000-0005-0000-0000-000096040000}"/>
    <cellStyle name="Followed Hyperlink 471" xfId="1177" xr:uid="{00000000-0005-0000-0000-000097040000}"/>
    <cellStyle name="Followed Hyperlink 472" xfId="1178" xr:uid="{00000000-0005-0000-0000-000098040000}"/>
    <cellStyle name="Followed Hyperlink 473" xfId="1179" xr:uid="{00000000-0005-0000-0000-000099040000}"/>
    <cellStyle name="Followed Hyperlink 474" xfId="1180" xr:uid="{00000000-0005-0000-0000-00009A040000}"/>
    <cellStyle name="Followed Hyperlink 475" xfId="1181" xr:uid="{00000000-0005-0000-0000-00009B040000}"/>
    <cellStyle name="Followed Hyperlink 476" xfId="1182" xr:uid="{00000000-0005-0000-0000-00009C040000}"/>
    <cellStyle name="Followed Hyperlink 477" xfId="1183" xr:uid="{00000000-0005-0000-0000-00009D040000}"/>
    <cellStyle name="Followed Hyperlink 478" xfId="1184" xr:uid="{00000000-0005-0000-0000-00009E040000}"/>
    <cellStyle name="Followed Hyperlink 479" xfId="1185" xr:uid="{00000000-0005-0000-0000-00009F040000}"/>
    <cellStyle name="Followed Hyperlink 48" xfId="1186" xr:uid="{00000000-0005-0000-0000-0000A0040000}"/>
    <cellStyle name="Followed Hyperlink 480" xfId="1187" xr:uid="{00000000-0005-0000-0000-0000A1040000}"/>
    <cellStyle name="Followed Hyperlink 481" xfId="1188" xr:uid="{00000000-0005-0000-0000-0000A2040000}"/>
    <cellStyle name="Followed Hyperlink 482" xfId="1189" xr:uid="{00000000-0005-0000-0000-0000A3040000}"/>
    <cellStyle name="Followed Hyperlink 483" xfId="1190" xr:uid="{00000000-0005-0000-0000-0000A4040000}"/>
    <cellStyle name="Followed Hyperlink 484" xfId="1191" xr:uid="{00000000-0005-0000-0000-0000A5040000}"/>
    <cellStyle name="Followed Hyperlink 485" xfId="1192" xr:uid="{00000000-0005-0000-0000-0000A6040000}"/>
    <cellStyle name="Followed Hyperlink 486" xfId="1193" xr:uid="{00000000-0005-0000-0000-0000A7040000}"/>
    <cellStyle name="Followed Hyperlink 487" xfId="1194" xr:uid="{00000000-0005-0000-0000-0000A8040000}"/>
    <cellStyle name="Followed Hyperlink 488" xfId="1195" xr:uid="{00000000-0005-0000-0000-0000A9040000}"/>
    <cellStyle name="Followed Hyperlink 489" xfId="1196" xr:uid="{00000000-0005-0000-0000-0000AA040000}"/>
    <cellStyle name="Followed Hyperlink 49" xfId="1197" xr:uid="{00000000-0005-0000-0000-0000AB040000}"/>
    <cellStyle name="Followed Hyperlink 490" xfId="1198" xr:uid="{00000000-0005-0000-0000-0000AC040000}"/>
    <cellStyle name="Followed Hyperlink 491" xfId="1199" xr:uid="{00000000-0005-0000-0000-0000AD040000}"/>
    <cellStyle name="Followed Hyperlink 492" xfId="1200" xr:uid="{00000000-0005-0000-0000-0000AE040000}"/>
    <cellStyle name="Followed Hyperlink 493" xfId="1201" xr:uid="{00000000-0005-0000-0000-0000AF040000}"/>
    <cellStyle name="Followed Hyperlink 494" xfId="1202" xr:uid="{00000000-0005-0000-0000-0000B0040000}"/>
    <cellStyle name="Followed Hyperlink 495" xfId="1203" xr:uid="{00000000-0005-0000-0000-0000B1040000}"/>
    <cellStyle name="Followed Hyperlink 496" xfId="1204" xr:uid="{00000000-0005-0000-0000-0000B2040000}"/>
    <cellStyle name="Followed Hyperlink 497" xfId="1205" xr:uid="{00000000-0005-0000-0000-0000B3040000}"/>
    <cellStyle name="Followed Hyperlink 498" xfId="1206" xr:uid="{00000000-0005-0000-0000-0000B4040000}"/>
    <cellStyle name="Followed Hyperlink 499" xfId="1207" xr:uid="{00000000-0005-0000-0000-0000B5040000}"/>
    <cellStyle name="Followed Hyperlink 5" xfId="1208" xr:uid="{00000000-0005-0000-0000-0000B6040000}"/>
    <cellStyle name="Followed Hyperlink 50" xfId="1209" xr:uid="{00000000-0005-0000-0000-0000B7040000}"/>
    <cellStyle name="Followed Hyperlink 500" xfId="1210" xr:uid="{00000000-0005-0000-0000-0000B8040000}"/>
    <cellStyle name="Followed Hyperlink 501" xfId="1211" xr:uid="{00000000-0005-0000-0000-0000B9040000}"/>
    <cellStyle name="Followed Hyperlink 502" xfId="1212" xr:uid="{00000000-0005-0000-0000-0000BA040000}"/>
    <cellStyle name="Followed Hyperlink 503" xfId="1213" xr:uid="{00000000-0005-0000-0000-0000BB040000}"/>
    <cellStyle name="Followed Hyperlink 504" xfId="1214" xr:uid="{00000000-0005-0000-0000-0000BC040000}"/>
    <cellStyle name="Followed Hyperlink 505" xfId="1215" xr:uid="{00000000-0005-0000-0000-0000BD040000}"/>
    <cellStyle name="Followed Hyperlink 506" xfId="1216" xr:uid="{00000000-0005-0000-0000-0000BE040000}"/>
    <cellStyle name="Followed Hyperlink 507" xfId="1217" xr:uid="{00000000-0005-0000-0000-0000BF040000}"/>
    <cellStyle name="Followed Hyperlink 508" xfId="1218" xr:uid="{00000000-0005-0000-0000-0000C0040000}"/>
    <cellStyle name="Followed Hyperlink 509" xfId="1219" xr:uid="{00000000-0005-0000-0000-0000C1040000}"/>
    <cellStyle name="Followed Hyperlink 51" xfId="1220" xr:uid="{00000000-0005-0000-0000-0000C2040000}"/>
    <cellStyle name="Followed Hyperlink 510" xfId="1221" xr:uid="{00000000-0005-0000-0000-0000C3040000}"/>
    <cellStyle name="Followed Hyperlink 511" xfId="1222" xr:uid="{00000000-0005-0000-0000-0000C4040000}"/>
    <cellStyle name="Followed Hyperlink 512" xfId="1223" xr:uid="{00000000-0005-0000-0000-0000C5040000}"/>
    <cellStyle name="Followed Hyperlink 513" xfId="1224" xr:uid="{00000000-0005-0000-0000-0000C6040000}"/>
    <cellStyle name="Followed Hyperlink 514" xfId="1225" xr:uid="{00000000-0005-0000-0000-0000C7040000}"/>
    <cellStyle name="Followed Hyperlink 515" xfId="1226" xr:uid="{00000000-0005-0000-0000-0000C8040000}"/>
    <cellStyle name="Followed Hyperlink 516" xfId="1227" xr:uid="{00000000-0005-0000-0000-0000C9040000}"/>
    <cellStyle name="Followed Hyperlink 517" xfId="1228" xr:uid="{00000000-0005-0000-0000-0000CA040000}"/>
    <cellStyle name="Followed Hyperlink 518" xfId="1229" xr:uid="{00000000-0005-0000-0000-0000CB040000}"/>
    <cellStyle name="Followed Hyperlink 519" xfId="1230" xr:uid="{00000000-0005-0000-0000-0000CC040000}"/>
    <cellStyle name="Followed Hyperlink 52" xfId="1231" xr:uid="{00000000-0005-0000-0000-0000CD040000}"/>
    <cellStyle name="Followed Hyperlink 520" xfId="1232" xr:uid="{00000000-0005-0000-0000-0000CE040000}"/>
    <cellStyle name="Followed Hyperlink 521" xfId="1233" xr:uid="{00000000-0005-0000-0000-0000CF040000}"/>
    <cellStyle name="Followed Hyperlink 522" xfId="1234" xr:uid="{00000000-0005-0000-0000-0000D0040000}"/>
    <cellStyle name="Followed Hyperlink 523" xfId="1235" xr:uid="{00000000-0005-0000-0000-0000D1040000}"/>
    <cellStyle name="Followed Hyperlink 524" xfId="1236" xr:uid="{00000000-0005-0000-0000-0000D2040000}"/>
    <cellStyle name="Followed Hyperlink 525" xfId="1237" xr:uid="{00000000-0005-0000-0000-0000D3040000}"/>
    <cellStyle name="Followed Hyperlink 526" xfId="1238" xr:uid="{00000000-0005-0000-0000-0000D4040000}"/>
    <cellStyle name="Followed Hyperlink 527" xfId="1239" xr:uid="{00000000-0005-0000-0000-0000D5040000}"/>
    <cellStyle name="Followed Hyperlink 528" xfId="1240" xr:uid="{00000000-0005-0000-0000-0000D6040000}"/>
    <cellStyle name="Followed Hyperlink 529" xfId="1241" xr:uid="{00000000-0005-0000-0000-0000D7040000}"/>
    <cellStyle name="Followed Hyperlink 53" xfId="1242" xr:uid="{00000000-0005-0000-0000-0000D8040000}"/>
    <cellStyle name="Followed Hyperlink 530" xfId="1243" xr:uid="{00000000-0005-0000-0000-0000D9040000}"/>
    <cellStyle name="Followed Hyperlink 531" xfId="1244" xr:uid="{00000000-0005-0000-0000-0000DA040000}"/>
    <cellStyle name="Followed Hyperlink 532" xfId="1245" xr:uid="{00000000-0005-0000-0000-0000DB040000}"/>
    <cellStyle name="Followed Hyperlink 533" xfId="1246" xr:uid="{00000000-0005-0000-0000-0000DC040000}"/>
    <cellStyle name="Followed Hyperlink 534" xfId="1247" xr:uid="{00000000-0005-0000-0000-0000DD040000}"/>
    <cellStyle name="Followed Hyperlink 535" xfId="1248" xr:uid="{00000000-0005-0000-0000-0000DE040000}"/>
    <cellStyle name="Followed Hyperlink 536" xfId="1249" xr:uid="{00000000-0005-0000-0000-0000DF040000}"/>
    <cellStyle name="Followed Hyperlink 537" xfId="1250" xr:uid="{00000000-0005-0000-0000-0000E0040000}"/>
    <cellStyle name="Followed Hyperlink 538" xfId="1251" xr:uid="{00000000-0005-0000-0000-0000E1040000}"/>
    <cellStyle name="Followed Hyperlink 539" xfId="1252" xr:uid="{00000000-0005-0000-0000-0000E2040000}"/>
    <cellStyle name="Followed Hyperlink 54" xfId="1253" xr:uid="{00000000-0005-0000-0000-0000E3040000}"/>
    <cellStyle name="Followed Hyperlink 540" xfId="1254" xr:uid="{00000000-0005-0000-0000-0000E4040000}"/>
    <cellStyle name="Followed Hyperlink 541" xfId="1255" xr:uid="{00000000-0005-0000-0000-0000E5040000}"/>
    <cellStyle name="Followed Hyperlink 542" xfId="1256" xr:uid="{00000000-0005-0000-0000-0000E6040000}"/>
    <cellStyle name="Followed Hyperlink 543" xfId="1257" xr:uid="{00000000-0005-0000-0000-0000E7040000}"/>
    <cellStyle name="Followed Hyperlink 544" xfId="1258" xr:uid="{00000000-0005-0000-0000-0000E8040000}"/>
    <cellStyle name="Followed Hyperlink 545" xfId="1259" xr:uid="{00000000-0005-0000-0000-0000E9040000}"/>
    <cellStyle name="Followed Hyperlink 546" xfId="1260" xr:uid="{00000000-0005-0000-0000-0000EA040000}"/>
    <cellStyle name="Followed Hyperlink 547" xfId="1261" xr:uid="{00000000-0005-0000-0000-0000EB040000}"/>
    <cellStyle name="Followed Hyperlink 548" xfId="1262" xr:uid="{00000000-0005-0000-0000-0000EC040000}"/>
    <cellStyle name="Followed Hyperlink 549" xfId="1263" xr:uid="{00000000-0005-0000-0000-0000ED040000}"/>
    <cellStyle name="Followed Hyperlink 55" xfId="1264" xr:uid="{00000000-0005-0000-0000-0000EE040000}"/>
    <cellStyle name="Followed Hyperlink 550" xfId="1265" xr:uid="{00000000-0005-0000-0000-0000EF040000}"/>
    <cellStyle name="Followed Hyperlink 551" xfId="1266" xr:uid="{00000000-0005-0000-0000-0000F0040000}"/>
    <cellStyle name="Followed Hyperlink 552" xfId="1267" xr:uid="{00000000-0005-0000-0000-0000F1040000}"/>
    <cellStyle name="Followed Hyperlink 553" xfId="1268" xr:uid="{00000000-0005-0000-0000-0000F2040000}"/>
    <cellStyle name="Followed Hyperlink 554" xfId="1269" xr:uid="{00000000-0005-0000-0000-0000F3040000}"/>
    <cellStyle name="Followed Hyperlink 555" xfId="1270" xr:uid="{00000000-0005-0000-0000-0000F4040000}"/>
    <cellStyle name="Followed Hyperlink 556" xfId="1271" xr:uid="{00000000-0005-0000-0000-0000F5040000}"/>
    <cellStyle name="Followed Hyperlink 557" xfId="1272" xr:uid="{00000000-0005-0000-0000-0000F6040000}"/>
    <cellStyle name="Followed Hyperlink 558" xfId="1273" xr:uid="{00000000-0005-0000-0000-0000F7040000}"/>
    <cellStyle name="Followed Hyperlink 559" xfId="1274" xr:uid="{00000000-0005-0000-0000-0000F8040000}"/>
    <cellStyle name="Followed Hyperlink 56" xfId="1275" xr:uid="{00000000-0005-0000-0000-0000F9040000}"/>
    <cellStyle name="Followed Hyperlink 560" xfId="1276" xr:uid="{00000000-0005-0000-0000-0000FA040000}"/>
    <cellStyle name="Followed Hyperlink 561" xfId="1277" xr:uid="{00000000-0005-0000-0000-0000FB040000}"/>
    <cellStyle name="Followed Hyperlink 562" xfId="1278" xr:uid="{00000000-0005-0000-0000-0000FC040000}"/>
    <cellStyle name="Followed Hyperlink 563" xfId="1279" xr:uid="{00000000-0005-0000-0000-0000FD040000}"/>
    <cellStyle name="Followed Hyperlink 564" xfId="1280" xr:uid="{00000000-0005-0000-0000-0000FE040000}"/>
    <cellStyle name="Followed Hyperlink 565" xfId="1281" xr:uid="{00000000-0005-0000-0000-0000FF040000}"/>
    <cellStyle name="Followed Hyperlink 566" xfId="1282" xr:uid="{00000000-0005-0000-0000-000000050000}"/>
    <cellStyle name="Followed Hyperlink 567" xfId="1283" xr:uid="{00000000-0005-0000-0000-000001050000}"/>
    <cellStyle name="Followed Hyperlink 568" xfId="1284" xr:uid="{00000000-0005-0000-0000-000002050000}"/>
    <cellStyle name="Followed Hyperlink 569" xfId="1285" xr:uid="{00000000-0005-0000-0000-000003050000}"/>
    <cellStyle name="Followed Hyperlink 57" xfId="1286" xr:uid="{00000000-0005-0000-0000-000004050000}"/>
    <cellStyle name="Followed Hyperlink 570" xfId="1287" xr:uid="{00000000-0005-0000-0000-000005050000}"/>
    <cellStyle name="Followed Hyperlink 571" xfId="1288" xr:uid="{00000000-0005-0000-0000-000006050000}"/>
    <cellStyle name="Followed Hyperlink 572" xfId="1289" xr:uid="{00000000-0005-0000-0000-000007050000}"/>
    <cellStyle name="Followed Hyperlink 573" xfId="1290" xr:uid="{00000000-0005-0000-0000-000008050000}"/>
    <cellStyle name="Followed Hyperlink 574" xfId="1291" xr:uid="{00000000-0005-0000-0000-000009050000}"/>
    <cellStyle name="Followed Hyperlink 575" xfId="1292" xr:uid="{00000000-0005-0000-0000-00000A050000}"/>
    <cellStyle name="Followed Hyperlink 576" xfId="1293" xr:uid="{00000000-0005-0000-0000-00000B050000}"/>
    <cellStyle name="Followed Hyperlink 577" xfId="1294" xr:uid="{00000000-0005-0000-0000-00000C050000}"/>
    <cellStyle name="Followed Hyperlink 578" xfId="1295" xr:uid="{00000000-0005-0000-0000-00000D050000}"/>
    <cellStyle name="Followed Hyperlink 579" xfId="1296" xr:uid="{00000000-0005-0000-0000-00000E050000}"/>
    <cellStyle name="Followed Hyperlink 58" xfId="1297" xr:uid="{00000000-0005-0000-0000-00000F050000}"/>
    <cellStyle name="Followed Hyperlink 580" xfId="1298" xr:uid="{00000000-0005-0000-0000-000010050000}"/>
    <cellStyle name="Followed Hyperlink 581" xfId="1299" xr:uid="{00000000-0005-0000-0000-000011050000}"/>
    <cellStyle name="Followed Hyperlink 582" xfId="1300" xr:uid="{00000000-0005-0000-0000-000012050000}"/>
    <cellStyle name="Followed Hyperlink 583" xfId="1301" xr:uid="{00000000-0005-0000-0000-000013050000}"/>
    <cellStyle name="Followed Hyperlink 584" xfId="1302" xr:uid="{00000000-0005-0000-0000-000014050000}"/>
    <cellStyle name="Followed Hyperlink 585" xfId="1303" xr:uid="{00000000-0005-0000-0000-000015050000}"/>
    <cellStyle name="Followed Hyperlink 586" xfId="1304" xr:uid="{00000000-0005-0000-0000-000016050000}"/>
    <cellStyle name="Followed Hyperlink 587" xfId="1305" xr:uid="{00000000-0005-0000-0000-000017050000}"/>
    <cellStyle name="Followed Hyperlink 588" xfId="1306" xr:uid="{00000000-0005-0000-0000-000018050000}"/>
    <cellStyle name="Followed Hyperlink 589" xfId="1307" xr:uid="{00000000-0005-0000-0000-000019050000}"/>
    <cellStyle name="Followed Hyperlink 59" xfId="1308" xr:uid="{00000000-0005-0000-0000-00001A050000}"/>
    <cellStyle name="Followed Hyperlink 590" xfId="1309" xr:uid="{00000000-0005-0000-0000-00001B050000}"/>
    <cellStyle name="Followed Hyperlink 591" xfId="1310" xr:uid="{00000000-0005-0000-0000-00001C050000}"/>
    <cellStyle name="Followed Hyperlink 592" xfId="1311" xr:uid="{00000000-0005-0000-0000-00001D050000}"/>
    <cellStyle name="Followed Hyperlink 593" xfId="1312" xr:uid="{00000000-0005-0000-0000-00001E050000}"/>
    <cellStyle name="Followed Hyperlink 594" xfId="1313" xr:uid="{00000000-0005-0000-0000-00001F050000}"/>
    <cellStyle name="Followed Hyperlink 595" xfId="1314" xr:uid="{00000000-0005-0000-0000-000020050000}"/>
    <cellStyle name="Followed Hyperlink 596" xfId="1315" xr:uid="{00000000-0005-0000-0000-000021050000}"/>
    <cellStyle name="Followed Hyperlink 597" xfId="1316" xr:uid="{00000000-0005-0000-0000-000022050000}"/>
    <cellStyle name="Followed Hyperlink 598" xfId="1317" xr:uid="{00000000-0005-0000-0000-000023050000}"/>
    <cellStyle name="Followed Hyperlink 599" xfId="1318" xr:uid="{00000000-0005-0000-0000-000024050000}"/>
    <cellStyle name="Followed Hyperlink 6" xfId="1319" xr:uid="{00000000-0005-0000-0000-000025050000}"/>
    <cellStyle name="Followed Hyperlink 60" xfId="1320" xr:uid="{00000000-0005-0000-0000-000026050000}"/>
    <cellStyle name="Followed Hyperlink 600" xfId="1321" xr:uid="{00000000-0005-0000-0000-000027050000}"/>
    <cellStyle name="Followed Hyperlink 601" xfId="1322" xr:uid="{00000000-0005-0000-0000-000028050000}"/>
    <cellStyle name="Followed Hyperlink 602" xfId="1323" xr:uid="{00000000-0005-0000-0000-000029050000}"/>
    <cellStyle name="Followed Hyperlink 603" xfId="1324" xr:uid="{00000000-0005-0000-0000-00002A050000}"/>
    <cellStyle name="Followed Hyperlink 604" xfId="1325" xr:uid="{00000000-0005-0000-0000-00002B050000}"/>
    <cellStyle name="Followed Hyperlink 605" xfId="1326" xr:uid="{00000000-0005-0000-0000-00002C050000}"/>
    <cellStyle name="Followed Hyperlink 606" xfId="1327" xr:uid="{00000000-0005-0000-0000-00002D050000}"/>
    <cellStyle name="Followed Hyperlink 607" xfId="1328" xr:uid="{00000000-0005-0000-0000-00002E050000}"/>
    <cellStyle name="Followed Hyperlink 608" xfId="1329" xr:uid="{00000000-0005-0000-0000-00002F050000}"/>
    <cellStyle name="Followed Hyperlink 609" xfId="1330" xr:uid="{00000000-0005-0000-0000-000030050000}"/>
    <cellStyle name="Followed Hyperlink 61" xfId="1331" xr:uid="{00000000-0005-0000-0000-000031050000}"/>
    <cellStyle name="Followed Hyperlink 610" xfId="1332" xr:uid="{00000000-0005-0000-0000-000032050000}"/>
    <cellStyle name="Followed Hyperlink 611" xfId="1333" xr:uid="{00000000-0005-0000-0000-000033050000}"/>
    <cellStyle name="Followed Hyperlink 612" xfId="1334" xr:uid="{00000000-0005-0000-0000-000034050000}"/>
    <cellStyle name="Followed Hyperlink 613" xfId="1335" xr:uid="{00000000-0005-0000-0000-000035050000}"/>
    <cellStyle name="Followed Hyperlink 614" xfId="1336" xr:uid="{00000000-0005-0000-0000-000036050000}"/>
    <cellStyle name="Followed Hyperlink 615" xfId="1337" xr:uid="{00000000-0005-0000-0000-000037050000}"/>
    <cellStyle name="Followed Hyperlink 616" xfId="1338" xr:uid="{00000000-0005-0000-0000-000038050000}"/>
    <cellStyle name="Followed Hyperlink 617" xfId="1339" xr:uid="{00000000-0005-0000-0000-000039050000}"/>
    <cellStyle name="Followed Hyperlink 618" xfId="1340" xr:uid="{00000000-0005-0000-0000-00003A050000}"/>
    <cellStyle name="Followed Hyperlink 619" xfId="1341" xr:uid="{00000000-0005-0000-0000-00003B050000}"/>
    <cellStyle name="Followed Hyperlink 62" xfId="1342" xr:uid="{00000000-0005-0000-0000-00003C050000}"/>
    <cellStyle name="Followed Hyperlink 620" xfId="1343" xr:uid="{00000000-0005-0000-0000-00003D050000}"/>
    <cellStyle name="Followed Hyperlink 621" xfId="1344" xr:uid="{00000000-0005-0000-0000-00003E050000}"/>
    <cellStyle name="Followed Hyperlink 622" xfId="1345" xr:uid="{00000000-0005-0000-0000-00003F050000}"/>
    <cellStyle name="Followed Hyperlink 623" xfId="1346" xr:uid="{00000000-0005-0000-0000-000040050000}"/>
    <cellStyle name="Followed Hyperlink 624" xfId="1347" xr:uid="{00000000-0005-0000-0000-000041050000}"/>
    <cellStyle name="Followed Hyperlink 625" xfId="1348" xr:uid="{00000000-0005-0000-0000-000042050000}"/>
    <cellStyle name="Followed Hyperlink 626" xfId="1349" xr:uid="{00000000-0005-0000-0000-000043050000}"/>
    <cellStyle name="Followed Hyperlink 627" xfId="1350" xr:uid="{00000000-0005-0000-0000-000044050000}"/>
    <cellStyle name="Followed Hyperlink 628" xfId="1351" xr:uid="{00000000-0005-0000-0000-000045050000}"/>
    <cellStyle name="Followed Hyperlink 629" xfId="1352" xr:uid="{00000000-0005-0000-0000-000046050000}"/>
    <cellStyle name="Followed Hyperlink 63" xfId="1353" xr:uid="{00000000-0005-0000-0000-000047050000}"/>
    <cellStyle name="Followed Hyperlink 630" xfId="1354" xr:uid="{00000000-0005-0000-0000-000048050000}"/>
    <cellStyle name="Followed Hyperlink 631" xfId="1355" xr:uid="{00000000-0005-0000-0000-000049050000}"/>
    <cellStyle name="Followed Hyperlink 632" xfId="1356" xr:uid="{00000000-0005-0000-0000-00004A050000}"/>
    <cellStyle name="Followed Hyperlink 633" xfId="1357" xr:uid="{00000000-0005-0000-0000-00004B050000}"/>
    <cellStyle name="Followed Hyperlink 634" xfId="1358" xr:uid="{00000000-0005-0000-0000-00004C050000}"/>
    <cellStyle name="Followed Hyperlink 635" xfId="1359" xr:uid="{00000000-0005-0000-0000-00004D050000}"/>
    <cellStyle name="Followed Hyperlink 636" xfId="1360" xr:uid="{00000000-0005-0000-0000-00004E050000}"/>
    <cellStyle name="Followed Hyperlink 637" xfId="1361" xr:uid="{00000000-0005-0000-0000-00004F050000}"/>
    <cellStyle name="Followed Hyperlink 638" xfId="1362" xr:uid="{00000000-0005-0000-0000-000050050000}"/>
    <cellStyle name="Followed Hyperlink 639" xfId="1363" xr:uid="{00000000-0005-0000-0000-000051050000}"/>
    <cellStyle name="Followed Hyperlink 64" xfId="1364" xr:uid="{00000000-0005-0000-0000-000052050000}"/>
    <cellStyle name="Followed Hyperlink 640" xfId="1365" xr:uid="{00000000-0005-0000-0000-000053050000}"/>
    <cellStyle name="Followed Hyperlink 641" xfId="1366" xr:uid="{00000000-0005-0000-0000-000054050000}"/>
    <cellStyle name="Followed Hyperlink 642" xfId="1367" xr:uid="{00000000-0005-0000-0000-000055050000}"/>
    <cellStyle name="Followed Hyperlink 643" xfId="1368" xr:uid="{00000000-0005-0000-0000-000056050000}"/>
    <cellStyle name="Followed Hyperlink 644" xfId="1369" xr:uid="{00000000-0005-0000-0000-000057050000}"/>
    <cellStyle name="Followed Hyperlink 645" xfId="1370" xr:uid="{00000000-0005-0000-0000-000058050000}"/>
    <cellStyle name="Followed Hyperlink 646" xfId="1371" xr:uid="{00000000-0005-0000-0000-000059050000}"/>
    <cellStyle name="Followed Hyperlink 647" xfId="1372" xr:uid="{00000000-0005-0000-0000-00005A050000}"/>
    <cellStyle name="Followed Hyperlink 648" xfId="1373" xr:uid="{00000000-0005-0000-0000-00005B050000}"/>
    <cellStyle name="Followed Hyperlink 649" xfId="1374" xr:uid="{00000000-0005-0000-0000-00005C050000}"/>
    <cellStyle name="Followed Hyperlink 65" xfId="1375" xr:uid="{00000000-0005-0000-0000-00005D050000}"/>
    <cellStyle name="Followed Hyperlink 650" xfId="1376" xr:uid="{00000000-0005-0000-0000-00005E050000}"/>
    <cellStyle name="Followed Hyperlink 651" xfId="1377" xr:uid="{00000000-0005-0000-0000-00005F050000}"/>
    <cellStyle name="Followed Hyperlink 652" xfId="1378" xr:uid="{00000000-0005-0000-0000-000060050000}"/>
    <cellStyle name="Followed Hyperlink 653" xfId="1379" xr:uid="{00000000-0005-0000-0000-000061050000}"/>
    <cellStyle name="Followed Hyperlink 654" xfId="1380" xr:uid="{00000000-0005-0000-0000-000062050000}"/>
    <cellStyle name="Followed Hyperlink 655" xfId="1381" xr:uid="{00000000-0005-0000-0000-000063050000}"/>
    <cellStyle name="Followed Hyperlink 656" xfId="1382" xr:uid="{00000000-0005-0000-0000-000064050000}"/>
    <cellStyle name="Followed Hyperlink 657" xfId="1383" xr:uid="{00000000-0005-0000-0000-000065050000}"/>
    <cellStyle name="Followed Hyperlink 658" xfId="1384" xr:uid="{00000000-0005-0000-0000-000066050000}"/>
    <cellStyle name="Followed Hyperlink 659" xfId="1385" xr:uid="{00000000-0005-0000-0000-000067050000}"/>
    <cellStyle name="Followed Hyperlink 66" xfId="1386" xr:uid="{00000000-0005-0000-0000-000068050000}"/>
    <cellStyle name="Followed Hyperlink 660" xfId="1387" xr:uid="{00000000-0005-0000-0000-000069050000}"/>
    <cellStyle name="Followed Hyperlink 661" xfId="1388" xr:uid="{00000000-0005-0000-0000-00006A050000}"/>
    <cellStyle name="Followed Hyperlink 662" xfId="1389" xr:uid="{00000000-0005-0000-0000-00006B050000}"/>
    <cellStyle name="Followed Hyperlink 663" xfId="1390" xr:uid="{00000000-0005-0000-0000-00006C050000}"/>
    <cellStyle name="Followed Hyperlink 664" xfId="1391" xr:uid="{00000000-0005-0000-0000-00006D050000}"/>
    <cellStyle name="Followed Hyperlink 665" xfId="1392" xr:uid="{00000000-0005-0000-0000-00006E050000}"/>
    <cellStyle name="Followed Hyperlink 666" xfId="1393" xr:uid="{00000000-0005-0000-0000-00006F050000}"/>
    <cellStyle name="Followed Hyperlink 667" xfId="1394" xr:uid="{00000000-0005-0000-0000-000070050000}"/>
    <cellStyle name="Followed Hyperlink 668" xfId="1395" xr:uid="{00000000-0005-0000-0000-000071050000}"/>
    <cellStyle name="Followed Hyperlink 669" xfId="1396" xr:uid="{00000000-0005-0000-0000-000072050000}"/>
    <cellStyle name="Followed Hyperlink 67" xfId="1397" xr:uid="{00000000-0005-0000-0000-000073050000}"/>
    <cellStyle name="Followed Hyperlink 670" xfId="1398" xr:uid="{00000000-0005-0000-0000-000074050000}"/>
    <cellStyle name="Followed Hyperlink 671" xfId="1399" xr:uid="{00000000-0005-0000-0000-000075050000}"/>
    <cellStyle name="Followed Hyperlink 672" xfId="1400" xr:uid="{00000000-0005-0000-0000-000076050000}"/>
    <cellStyle name="Followed Hyperlink 673" xfId="1401" xr:uid="{00000000-0005-0000-0000-000077050000}"/>
    <cellStyle name="Followed Hyperlink 674" xfId="1402" xr:uid="{00000000-0005-0000-0000-000078050000}"/>
    <cellStyle name="Followed Hyperlink 675" xfId="1403" xr:uid="{00000000-0005-0000-0000-000079050000}"/>
    <cellStyle name="Followed Hyperlink 676" xfId="1404" xr:uid="{00000000-0005-0000-0000-00007A050000}"/>
    <cellStyle name="Followed Hyperlink 677" xfId="1405" xr:uid="{00000000-0005-0000-0000-00007B050000}"/>
    <cellStyle name="Followed Hyperlink 678" xfId="1406" xr:uid="{00000000-0005-0000-0000-00007C050000}"/>
    <cellStyle name="Followed Hyperlink 679" xfId="1407" xr:uid="{00000000-0005-0000-0000-00007D050000}"/>
    <cellStyle name="Followed Hyperlink 68" xfId="1408" xr:uid="{00000000-0005-0000-0000-00007E050000}"/>
    <cellStyle name="Followed Hyperlink 680" xfId="1409" xr:uid="{00000000-0005-0000-0000-00007F050000}"/>
    <cellStyle name="Followed Hyperlink 681" xfId="1410" xr:uid="{00000000-0005-0000-0000-000080050000}"/>
    <cellStyle name="Followed Hyperlink 682" xfId="1411" xr:uid="{00000000-0005-0000-0000-000081050000}"/>
    <cellStyle name="Followed Hyperlink 683" xfId="1412" xr:uid="{00000000-0005-0000-0000-000082050000}"/>
    <cellStyle name="Followed Hyperlink 684" xfId="1413" xr:uid="{00000000-0005-0000-0000-000083050000}"/>
    <cellStyle name="Followed Hyperlink 685" xfId="1414" xr:uid="{00000000-0005-0000-0000-000084050000}"/>
    <cellStyle name="Followed Hyperlink 686" xfId="1415" xr:uid="{00000000-0005-0000-0000-000085050000}"/>
    <cellStyle name="Followed Hyperlink 687" xfId="1416" xr:uid="{00000000-0005-0000-0000-000086050000}"/>
    <cellStyle name="Followed Hyperlink 688" xfId="1417" xr:uid="{00000000-0005-0000-0000-000087050000}"/>
    <cellStyle name="Followed Hyperlink 689" xfId="1418" xr:uid="{00000000-0005-0000-0000-000088050000}"/>
    <cellStyle name="Followed Hyperlink 69" xfId="1419" xr:uid="{00000000-0005-0000-0000-000089050000}"/>
    <cellStyle name="Followed Hyperlink 690" xfId="1420" xr:uid="{00000000-0005-0000-0000-00008A050000}"/>
    <cellStyle name="Followed Hyperlink 691" xfId="1421" xr:uid="{00000000-0005-0000-0000-00008B050000}"/>
    <cellStyle name="Followed Hyperlink 692" xfId="1422" xr:uid="{00000000-0005-0000-0000-00008C050000}"/>
    <cellStyle name="Followed Hyperlink 693" xfId="1423" xr:uid="{00000000-0005-0000-0000-00008D050000}"/>
    <cellStyle name="Followed Hyperlink 694" xfId="1424" xr:uid="{00000000-0005-0000-0000-00008E050000}"/>
    <cellStyle name="Followed Hyperlink 695" xfId="1425" xr:uid="{00000000-0005-0000-0000-00008F050000}"/>
    <cellStyle name="Followed Hyperlink 696" xfId="1426" xr:uid="{00000000-0005-0000-0000-000090050000}"/>
    <cellStyle name="Followed Hyperlink 697" xfId="1427" xr:uid="{00000000-0005-0000-0000-000091050000}"/>
    <cellStyle name="Followed Hyperlink 698" xfId="1428" xr:uid="{00000000-0005-0000-0000-000092050000}"/>
    <cellStyle name="Followed Hyperlink 699" xfId="1429" xr:uid="{00000000-0005-0000-0000-000093050000}"/>
    <cellStyle name="Followed Hyperlink 7" xfId="1430" xr:uid="{00000000-0005-0000-0000-000094050000}"/>
    <cellStyle name="Followed Hyperlink 70" xfId="1431" xr:uid="{00000000-0005-0000-0000-000095050000}"/>
    <cellStyle name="Followed Hyperlink 700" xfId="1432" xr:uid="{00000000-0005-0000-0000-000096050000}"/>
    <cellStyle name="Followed Hyperlink 701" xfId="1433" xr:uid="{00000000-0005-0000-0000-000097050000}"/>
    <cellStyle name="Followed Hyperlink 702" xfId="1434" xr:uid="{00000000-0005-0000-0000-000098050000}"/>
    <cellStyle name="Followed Hyperlink 703" xfId="1435" xr:uid="{00000000-0005-0000-0000-000099050000}"/>
    <cellStyle name="Followed Hyperlink 704" xfId="1436" xr:uid="{00000000-0005-0000-0000-00009A050000}"/>
    <cellStyle name="Followed Hyperlink 705" xfId="1437" xr:uid="{00000000-0005-0000-0000-00009B050000}"/>
    <cellStyle name="Followed Hyperlink 706" xfId="1438" xr:uid="{00000000-0005-0000-0000-00009C050000}"/>
    <cellStyle name="Followed Hyperlink 707" xfId="1439" xr:uid="{00000000-0005-0000-0000-00009D050000}"/>
    <cellStyle name="Followed Hyperlink 708" xfId="1440" xr:uid="{00000000-0005-0000-0000-00009E050000}"/>
    <cellStyle name="Followed Hyperlink 709" xfId="1441" xr:uid="{00000000-0005-0000-0000-00009F050000}"/>
    <cellStyle name="Followed Hyperlink 71" xfId="1442" xr:uid="{00000000-0005-0000-0000-0000A0050000}"/>
    <cellStyle name="Followed Hyperlink 710" xfId="1443" xr:uid="{00000000-0005-0000-0000-0000A1050000}"/>
    <cellStyle name="Followed Hyperlink 711" xfId="1444" xr:uid="{00000000-0005-0000-0000-0000A2050000}"/>
    <cellStyle name="Followed Hyperlink 712" xfId="1445" xr:uid="{00000000-0005-0000-0000-0000A3050000}"/>
    <cellStyle name="Followed Hyperlink 713" xfId="1446" xr:uid="{00000000-0005-0000-0000-0000A4050000}"/>
    <cellStyle name="Followed Hyperlink 714" xfId="1447" xr:uid="{00000000-0005-0000-0000-0000A5050000}"/>
    <cellStyle name="Followed Hyperlink 715" xfId="1448" xr:uid="{00000000-0005-0000-0000-0000A6050000}"/>
    <cellStyle name="Followed Hyperlink 716" xfId="1449" xr:uid="{00000000-0005-0000-0000-0000A7050000}"/>
    <cellStyle name="Followed Hyperlink 717" xfId="1450" xr:uid="{00000000-0005-0000-0000-0000A8050000}"/>
    <cellStyle name="Followed Hyperlink 718" xfId="1451" xr:uid="{00000000-0005-0000-0000-0000A9050000}"/>
    <cellStyle name="Followed Hyperlink 719" xfId="1452" xr:uid="{00000000-0005-0000-0000-0000AA050000}"/>
    <cellStyle name="Followed Hyperlink 72" xfId="1453" xr:uid="{00000000-0005-0000-0000-0000AB050000}"/>
    <cellStyle name="Followed Hyperlink 720" xfId="1454" xr:uid="{00000000-0005-0000-0000-0000AC050000}"/>
    <cellStyle name="Followed Hyperlink 721" xfId="1455" xr:uid="{00000000-0005-0000-0000-0000AD050000}"/>
    <cellStyle name="Followed Hyperlink 722" xfId="1456" xr:uid="{00000000-0005-0000-0000-0000AE050000}"/>
    <cellStyle name="Followed Hyperlink 723" xfId="1457" xr:uid="{00000000-0005-0000-0000-0000AF050000}"/>
    <cellStyle name="Followed Hyperlink 724" xfId="1458" xr:uid="{00000000-0005-0000-0000-0000B0050000}"/>
    <cellStyle name="Followed Hyperlink 725" xfId="1459" xr:uid="{00000000-0005-0000-0000-0000B1050000}"/>
    <cellStyle name="Followed Hyperlink 726" xfId="1460" xr:uid="{00000000-0005-0000-0000-0000B2050000}"/>
    <cellStyle name="Followed Hyperlink 727" xfId="1461" xr:uid="{00000000-0005-0000-0000-0000B3050000}"/>
    <cellStyle name="Followed Hyperlink 728" xfId="1462" xr:uid="{00000000-0005-0000-0000-0000B4050000}"/>
    <cellStyle name="Followed Hyperlink 729" xfId="1463" xr:uid="{00000000-0005-0000-0000-0000B5050000}"/>
    <cellStyle name="Followed Hyperlink 73" xfId="1464" xr:uid="{00000000-0005-0000-0000-0000B6050000}"/>
    <cellStyle name="Followed Hyperlink 730" xfId="1465" xr:uid="{00000000-0005-0000-0000-0000B7050000}"/>
    <cellStyle name="Followed Hyperlink 731" xfId="1466" xr:uid="{00000000-0005-0000-0000-0000B8050000}"/>
    <cellStyle name="Followed Hyperlink 732" xfId="1467" xr:uid="{00000000-0005-0000-0000-0000B9050000}"/>
    <cellStyle name="Followed Hyperlink 733" xfId="1468" xr:uid="{00000000-0005-0000-0000-0000BA050000}"/>
    <cellStyle name="Followed Hyperlink 734" xfId="1469" xr:uid="{00000000-0005-0000-0000-0000BB050000}"/>
    <cellStyle name="Followed Hyperlink 735" xfId="1470" xr:uid="{00000000-0005-0000-0000-0000BC050000}"/>
    <cellStyle name="Followed Hyperlink 736" xfId="1471" xr:uid="{00000000-0005-0000-0000-0000BD050000}"/>
    <cellStyle name="Followed Hyperlink 737" xfId="1472" xr:uid="{00000000-0005-0000-0000-0000BE050000}"/>
    <cellStyle name="Followed Hyperlink 738" xfId="1473" xr:uid="{00000000-0005-0000-0000-0000BF050000}"/>
    <cellStyle name="Followed Hyperlink 739" xfId="1474" xr:uid="{00000000-0005-0000-0000-0000C0050000}"/>
    <cellStyle name="Followed Hyperlink 74" xfId="1475" xr:uid="{00000000-0005-0000-0000-0000C1050000}"/>
    <cellStyle name="Followed Hyperlink 740" xfId="1476" xr:uid="{00000000-0005-0000-0000-0000C2050000}"/>
    <cellStyle name="Followed Hyperlink 741" xfId="1477" xr:uid="{00000000-0005-0000-0000-0000C3050000}"/>
    <cellStyle name="Followed Hyperlink 742" xfId="1478" xr:uid="{00000000-0005-0000-0000-0000C4050000}"/>
    <cellStyle name="Followed Hyperlink 743" xfId="1479" xr:uid="{00000000-0005-0000-0000-0000C5050000}"/>
    <cellStyle name="Followed Hyperlink 744" xfId="1480" xr:uid="{00000000-0005-0000-0000-0000C6050000}"/>
    <cellStyle name="Followed Hyperlink 745" xfId="1481" xr:uid="{00000000-0005-0000-0000-0000C7050000}"/>
    <cellStyle name="Followed Hyperlink 746" xfId="1482" xr:uid="{00000000-0005-0000-0000-0000C8050000}"/>
    <cellStyle name="Followed Hyperlink 747" xfId="1483" xr:uid="{00000000-0005-0000-0000-0000C9050000}"/>
    <cellStyle name="Followed Hyperlink 748" xfId="1484" xr:uid="{00000000-0005-0000-0000-0000CA050000}"/>
    <cellStyle name="Followed Hyperlink 749" xfId="1485" xr:uid="{00000000-0005-0000-0000-0000CB050000}"/>
    <cellStyle name="Followed Hyperlink 75" xfId="1486" xr:uid="{00000000-0005-0000-0000-0000CC050000}"/>
    <cellStyle name="Followed Hyperlink 750" xfId="1487" xr:uid="{00000000-0005-0000-0000-0000CD050000}"/>
    <cellStyle name="Followed Hyperlink 751" xfId="1488" xr:uid="{00000000-0005-0000-0000-0000CE050000}"/>
    <cellStyle name="Followed Hyperlink 752" xfId="1489" xr:uid="{00000000-0005-0000-0000-0000CF050000}"/>
    <cellStyle name="Followed Hyperlink 753" xfId="1490" xr:uid="{00000000-0005-0000-0000-0000D0050000}"/>
    <cellStyle name="Followed Hyperlink 754" xfId="1491" xr:uid="{00000000-0005-0000-0000-0000D1050000}"/>
    <cellStyle name="Followed Hyperlink 755" xfId="1492" xr:uid="{00000000-0005-0000-0000-0000D2050000}"/>
    <cellStyle name="Followed Hyperlink 756" xfId="1493" xr:uid="{00000000-0005-0000-0000-0000D3050000}"/>
    <cellStyle name="Followed Hyperlink 757" xfId="1494" xr:uid="{00000000-0005-0000-0000-0000D4050000}"/>
    <cellStyle name="Followed Hyperlink 758" xfId="1495" xr:uid="{00000000-0005-0000-0000-0000D5050000}"/>
    <cellStyle name="Followed Hyperlink 759" xfId="1496" xr:uid="{00000000-0005-0000-0000-0000D6050000}"/>
    <cellStyle name="Followed Hyperlink 76" xfId="1497" xr:uid="{00000000-0005-0000-0000-0000D7050000}"/>
    <cellStyle name="Followed Hyperlink 760" xfId="1498" xr:uid="{00000000-0005-0000-0000-0000D8050000}"/>
    <cellStyle name="Followed Hyperlink 761" xfId="1499" xr:uid="{00000000-0005-0000-0000-0000D9050000}"/>
    <cellStyle name="Followed Hyperlink 762" xfId="1500" xr:uid="{00000000-0005-0000-0000-0000DA050000}"/>
    <cellStyle name="Followed Hyperlink 763" xfId="1501" xr:uid="{00000000-0005-0000-0000-0000DB050000}"/>
    <cellStyle name="Followed Hyperlink 764" xfId="1502" xr:uid="{00000000-0005-0000-0000-0000DC050000}"/>
    <cellStyle name="Followed Hyperlink 765" xfId="1503" xr:uid="{00000000-0005-0000-0000-0000DD050000}"/>
    <cellStyle name="Followed Hyperlink 766" xfId="1504" xr:uid="{00000000-0005-0000-0000-0000DE050000}"/>
    <cellStyle name="Followed Hyperlink 767" xfId="1505" xr:uid="{00000000-0005-0000-0000-0000DF050000}"/>
    <cellStyle name="Followed Hyperlink 768" xfId="1506" xr:uid="{00000000-0005-0000-0000-0000E0050000}"/>
    <cellStyle name="Followed Hyperlink 769" xfId="1507" xr:uid="{00000000-0005-0000-0000-0000E1050000}"/>
    <cellStyle name="Followed Hyperlink 77" xfId="1508" xr:uid="{00000000-0005-0000-0000-0000E2050000}"/>
    <cellStyle name="Followed Hyperlink 770" xfId="1509" xr:uid="{00000000-0005-0000-0000-0000E3050000}"/>
    <cellStyle name="Followed Hyperlink 771" xfId="1510" xr:uid="{00000000-0005-0000-0000-0000E4050000}"/>
    <cellStyle name="Followed Hyperlink 772" xfId="1511" xr:uid="{00000000-0005-0000-0000-0000E5050000}"/>
    <cellStyle name="Followed Hyperlink 773" xfId="1512" xr:uid="{00000000-0005-0000-0000-0000E6050000}"/>
    <cellStyle name="Followed Hyperlink 774" xfId="1513" xr:uid="{00000000-0005-0000-0000-0000E7050000}"/>
    <cellStyle name="Followed Hyperlink 775" xfId="1514" xr:uid="{00000000-0005-0000-0000-0000E8050000}"/>
    <cellStyle name="Followed Hyperlink 776" xfId="1515" xr:uid="{00000000-0005-0000-0000-0000E9050000}"/>
    <cellStyle name="Followed Hyperlink 777" xfId="1516" xr:uid="{00000000-0005-0000-0000-0000EA050000}"/>
    <cellStyle name="Followed Hyperlink 778" xfId="1517" xr:uid="{00000000-0005-0000-0000-0000EB050000}"/>
    <cellStyle name="Followed Hyperlink 779" xfId="1518" xr:uid="{00000000-0005-0000-0000-0000EC050000}"/>
    <cellStyle name="Followed Hyperlink 78" xfId="1519" xr:uid="{00000000-0005-0000-0000-0000ED050000}"/>
    <cellStyle name="Followed Hyperlink 780" xfId="1520" xr:uid="{00000000-0005-0000-0000-0000EE050000}"/>
    <cellStyle name="Followed Hyperlink 781" xfId="1521" xr:uid="{00000000-0005-0000-0000-0000EF050000}"/>
    <cellStyle name="Followed Hyperlink 782" xfId="1522" xr:uid="{00000000-0005-0000-0000-0000F0050000}"/>
    <cellStyle name="Followed Hyperlink 783" xfId="1523" xr:uid="{00000000-0005-0000-0000-0000F1050000}"/>
    <cellStyle name="Followed Hyperlink 784" xfId="1524" xr:uid="{00000000-0005-0000-0000-0000F2050000}"/>
    <cellStyle name="Followed Hyperlink 785" xfId="1525" xr:uid="{00000000-0005-0000-0000-0000F3050000}"/>
    <cellStyle name="Followed Hyperlink 786" xfId="1526" xr:uid="{00000000-0005-0000-0000-0000F4050000}"/>
    <cellStyle name="Followed Hyperlink 787" xfId="1527" xr:uid="{00000000-0005-0000-0000-0000F5050000}"/>
    <cellStyle name="Followed Hyperlink 788" xfId="1528" xr:uid="{00000000-0005-0000-0000-0000F6050000}"/>
    <cellStyle name="Followed Hyperlink 789" xfId="1529" xr:uid="{00000000-0005-0000-0000-0000F7050000}"/>
    <cellStyle name="Followed Hyperlink 79" xfId="1530" xr:uid="{00000000-0005-0000-0000-0000F8050000}"/>
    <cellStyle name="Followed Hyperlink 790" xfId="1531" xr:uid="{00000000-0005-0000-0000-0000F9050000}"/>
    <cellStyle name="Followed Hyperlink 791" xfId="1532" xr:uid="{00000000-0005-0000-0000-0000FA050000}"/>
    <cellStyle name="Followed Hyperlink 792" xfId="1533" xr:uid="{00000000-0005-0000-0000-0000FB050000}"/>
    <cellStyle name="Followed Hyperlink 793" xfId="1534" xr:uid="{00000000-0005-0000-0000-0000FC050000}"/>
    <cellStyle name="Followed Hyperlink 794" xfId="1535" xr:uid="{00000000-0005-0000-0000-0000FD050000}"/>
    <cellStyle name="Followed Hyperlink 795" xfId="1536" xr:uid="{00000000-0005-0000-0000-0000FE050000}"/>
    <cellStyle name="Followed Hyperlink 796" xfId="1537" xr:uid="{00000000-0005-0000-0000-0000FF050000}"/>
    <cellStyle name="Followed Hyperlink 797" xfId="1538" xr:uid="{00000000-0005-0000-0000-000000060000}"/>
    <cellStyle name="Followed Hyperlink 798" xfId="1539" xr:uid="{00000000-0005-0000-0000-000001060000}"/>
    <cellStyle name="Followed Hyperlink 799" xfId="1540" xr:uid="{00000000-0005-0000-0000-000002060000}"/>
    <cellStyle name="Followed Hyperlink 8" xfId="1541" xr:uid="{00000000-0005-0000-0000-000003060000}"/>
    <cellStyle name="Followed Hyperlink 80" xfId="1542" xr:uid="{00000000-0005-0000-0000-000004060000}"/>
    <cellStyle name="Followed Hyperlink 800" xfId="1543" xr:uid="{00000000-0005-0000-0000-000005060000}"/>
    <cellStyle name="Followed Hyperlink 801" xfId="1544" xr:uid="{00000000-0005-0000-0000-000006060000}"/>
    <cellStyle name="Followed Hyperlink 802" xfId="1545" xr:uid="{00000000-0005-0000-0000-000007060000}"/>
    <cellStyle name="Followed Hyperlink 803" xfId="1546" xr:uid="{00000000-0005-0000-0000-000008060000}"/>
    <cellStyle name="Followed Hyperlink 804" xfId="1547" xr:uid="{00000000-0005-0000-0000-000009060000}"/>
    <cellStyle name="Followed Hyperlink 805" xfId="1548" xr:uid="{00000000-0005-0000-0000-00000A060000}"/>
    <cellStyle name="Followed Hyperlink 806" xfId="1549" xr:uid="{00000000-0005-0000-0000-00000B060000}"/>
    <cellStyle name="Followed Hyperlink 807" xfId="1550" xr:uid="{00000000-0005-0000-0000-00000C060000}"/>
    <cellStyle name="Followed Hyperlink 808" xfId="1551" xr:uid="{00000000-0005-0000-0000-00000D060000}"/>
    <cellStyle name="Followed Hyperlink 809" xfId="1552" xr:uid="{00000000-0005-0000-0000-00000E060000}"/>
    <cellStyle name="Followed Hyperlink 81" xfId="1553" xr:uid="{00000000-0005-0000-0000-00000F060000}"/>
    <cellStyle name="Followed Hyperlink 810" xfId="1554" xr:uid="{00000000-0005-0000-0000-000010060000}"/>
    <cellStyle name="Followed Hyperlink 811" xfId="1555" xr:uid="{00000000-0005-0000-0000-000011060000}"/>
    <cellStyle name="Followed Hyperlink 812" xfId="1556" xr:uid="{00000000-0005-0000-0000-000012060000}"/>
    <cellStyle name="Followed Hyperlink 813" xfId="1557" xr:uid="{00000000-0005-0000-0000-000013060000}"/>
    <cellStyle name="Followed Hyperlink 814" xfId="1558" xr:uid="{00000000-0005-0000-0000-000014060000}"/>
    <cellStyle name="Followed Hyperlink 815" xfId="1559" xr:uid="{00000000-0005-0000-0000-000015060000}"/>
    <cellStyle name="Followed Hyperlink 816" xfId="1560" xr:uid="{00000000-0005-0000-0000-000016060000}"/>
    <cellStyle name="Followed Hyperlink 817" xfId="1561" xr:uid="{00000000-0005-0000-0000-000017060000}"/>
    <cellStyle name="Followed Hyperlink 818" xfId="1562" xr:uid="{00000000-0005-0000-0000-000018060000}"/>
    <cellStyle name="Followed Hyperlink 819" xfId="1563" xr:uid="{00000000-0005-0000-0000-000019060000}"/>
    <cellStyle name="Followed Hyperlink 82" xfId="1564" xr:uid="{00000000-0005-0000-0000-00001A060000}"/>
    <cellStyle name="Followed Hyperlink 820" xfId="1565" xr:uid="{00000000-0005-0000-0000-00001B060000}"/>
    <cellStyle name="Followed Hyperlink 821" xfId="1566" xr:uid="{00000000-0005-0000-0000-00001C060000}"/>
    <cellStyle name="Followed Hyperlink 822" xfId="1567" xr:uid="{00000000-0005-0000-0000-00001D060000}"/>
    <cellStyle name="Followed Hyperlink 823" xfId="1568" xr:uid="{00000000-0005-0000-0000-00001E060000}"/>
    <cellStyle name="Followed Hyperlink 824" xfId="1569" xr:uid="{00000000-0005-0000-0000-00001F060000}"/>
    <cellStyle name="Followed Hyperlink 825" xfId="1570" xr:uid="{00000000-0005-0000-0000-000020060000}"/>
    <cellStyle name="Followed Hyperlink 826" xfId="1571" xr:uid="{00000000-0005-0000-0000-000021060000}"/>
    <cellStyle name="Followed Hyperlink 827" xfId="1572" xr:uid="{00000000-0005-0000-0000-000022060000}"/>
    <cellStyle name="Followed Hyperlink 828" xfId="1573" xr:uid="{00000000-0005-0000-0000-000023060000}"/>
    <cellStyle name="Followed Hyperlink 829" xfId="1574" xr:uid="{00000000-0005-0000-0000-000024060000}"/>
    <cellStyle name="Followed Hyperlink 83" xfId="1575" xr:uid="{00000000-0005-0000-0000-000025060000}"/>
    <cellStyle name="Followed Hyperlink 830" xfId="1576" xr:uid="{00000000-0005-0000-0000-000026060000}"/>
    <cellStyle name="Followed Hyperlink 831" xfId="1577" xr:uid="{00000000-0005-0000-0000-000027060000}"/>
    <cellStyle name="Followed Hyperlink 832" xfId="1578" xr:uid="{00000000-0005-0000-0000-000028060000}"/>
    <cellStyle name="Followed Hyperlink 833" xfId="1579" xr:uid="{00000000-0005-0000-0000-000029060000}"/>
    <cellStyle name="Followed Hyperlink 834" xfId="1580" xr:uid="{00000000-0005-0000-0000-00002A060000}"/>
    <cellStyle name="Followed Hyperlink 835" xfId="1581" xr:uid="{00000000-0005-0000-0000-00002B060000}"/>
    <cellStyle name="Followed Hyperlink 836" xfId="1582" xr:uid="{00000000-0005-0000-0000-00002C060000}"/>
    <cellStyle name="Followed Hyperlink 837" xfId="1583" xr:uid="{00000000-0005-0000-0000-00002D060000}"/>
    <cellStyle name="Followed Hyperlink 838" xfId="1584" xr:uid="{00000000-0005-0000-0000-00002E060000}"/>
    <cellStyle name="Followed Hyperlink 839" xfId="1585" xr:uid="{00000000-0005-0000-0000-00002F060000}"/>
    <cellStyle name="Followed Hyperlink 84" xfId="1586" xr:uid="{00000000-0005-0000-0000-000030060000}"/>
    <cellStyle name="Followed Hyperlink 840" xfId="1587" xr:uid="{00000000-0005-0000-0000-000031060000}"/>
    <cellStyle name="Followed Hyperlink 841" xfId="1588" xr:uid="{00000000-0005-0000-0000-000032060000}"/>
    <cellStyle name="Followed Hyperlink 842" xfId="1589" xr:uid="{00000000-0005-0000-0000-000033060000}"/>
    <cellStyle name="Followed Hyperlink 843" xfId="1590" xr:uid="{00000000-0005-0000-0000-000034060000}"/>
    <cellStyle name="Followed Hyperlink 844" xfId="1591" xr:uid="{00000000-0005-0000-0000-000035060000}"/>
    <cellStyle name="Followed Hyperlink 845" xfId="1592" xr:uid="{00000000-0005-0000-0000-000036060000}"/>
    <cellStyle name="Followed Hyperlink 846" xfId="1593" xr:uid="{00000000-0005-0000-0000-000037060000}"/>
    <cellStyle name="Followed Hyperlink 847" xfId="1594" xr:uid="{00000000-0005-0000-0000-000038060000}"/>
    <cellStyle name="Followed Hyperlink 848" xfId="1595" xr:uid="{00000000-0005-0000-0000-000039060000}"/>
    <cellStyle name="Followed Hyperlink 849" xfId="1596" xr:uid="{00000000-0005-0000-0000-00003A060000}"/>
    <cellStyle name="Followed Hyperlink 85" xfId="1597" xr:uid="{00000000-0005-0000-0000-00003B060000}"/>
    <cellStyle name="Followed Hyperlink 850" xfId="1598" xr:uid="{00000000-0005-0000-0000-00003C060000}"/>
    <cellStyle name="Followed Hyperlink 851" xfId="1599" xr:uid="{00000000-0005-0000-0000-00003D060000}"/>
    <cellStyle name="Followed Hyperlink 852" xfId="1600" xr:uid="{00000000-0005-0000-0000-00003E060000}"/>
    <cellStyle name="Followed Hyperlink 853" xfId="1601" xr:uid="{00000000-0005-0000-0000-00003F060000}"/>
    <cellStyle name="Followed Hyperlink 854" xfId="1602" xr:uid="{00000000-0005-0000-0000-000040060000}"/>
    <cellStyle name="Followed Hyperlink 855" xfId="1603" xr:uid="{00000000-0005-0000-0000-000041060000}"/>
    <cellStyle name="Followed Hyperlink 856" xfId="1604" xr:uid="{00000000-0005-0000-0000-000042060000}"/>
    <cellStyle name="Followed Hyperlink 857" xfId="1605" xr:uid="{00000000-0005-0000-0000-000043060000}"/>
    <cellStyle name="Followed Hyperlink 858" xfId="1606" xr:uid="{00000000-0005-0000-0000-000044060000}"/>
    <cellStyle name="Followed Hyperlink 859" xfId="1607" xr:uid="{00000000-0005-0000-0000-000045060000}"/>
    <cellStyle name="Followed Hyperlink 86" xfId="1608" xr:uid="{00000000-0005-0000-0000-000046060000}"/>
    <cellStyle name="Followed Hyperlink 860" xfId="1609" xr:uid="{00000000-0005-0000-0000-000047060000}"/>
    <cellStyle name="Followed Hyperlink 861" xfId="1610" xr:uid="{00000000-0005-0000-0000-000048060000}"/>
    <cellStyle name="Followed Hyperlink 862" xfId="1611" xr:uid="{00000000-0005-0000-0000-000049060000}"/>
    <cellStyle name="Followed Hyperlink 863" xfId="1612" xr:uid="{00000000-0005-0000-0000-00004A060000}"/>
    <cellStyle name="Followed Hyperlink 864" xfId="1613" xr:uid="{00000000-0005-0000-0000-00004B060000}"/>
    <cellStyle name="Followed Hyperlink 865" xfId="1614" xr:uid="{00000000-0005-0000-0000-00004C060000}"/>
    <cellStyle name="Followed Hyperlink 866" xfId="1615" xr:uid="{00000000-0005-0000-0000-00004D060000}"/>
    <cellStyle name="Followed Hyperlink 867" xfId="1616" xr:uid="{00000000-0005-0000-0000-00004E060000}"/>
    <cellStyle name="Followed Hyperlink 868" xfId="1617" xr:uid="{00000000-0005-0000-0000-00004F060000}"/>
    <cellStyle name="Followed Hyperlink 869" xfId="1618" xr:uid="{00000000-0005-0000-0000-000050060000}"/>
    <cellStyle name="Followed Hyperlink 87" xfId="1619" xr:uid="{00000000-0005-0000-0000-000051060000}"/>
    <cellStyle name="Followed Hyperlink 870" xfId="1620" xr:uid="{00000000-0005-0000-0000-000052060000}"/>
    <cellStyle name="Followed Hyperlink 871" xfId="1621" xr:uid="{00000000-0005-0000-0000-000053060000}"/>
    <cellStyle name="Followed Hyperlink 872" xfId="1622" xr:uid="{00000000-0005-0000-0000-000054060000}"/>
    <cellStyle name="Followed Hyperlink 873" xfId="1623" xr:uid="{00000000-0005-0000-0000-000055060000}"/>
    <cellStyle name="Followed Hyperlink 874" xfId="1624" xr:uid="{00000000-0005-0000-0000-000056060000}"/>
    <cellStyle name="Followed Hyperlink 875" xfId="1625" xr:uid="{00000000-0005-0000-0000-000057060000}"/>
    <cellStyle name="Followed Hyperlink 876" xfId="1626" xr:uid="{00000000-0005-0000-0000-000058060000}"/>
    <cellStyle name="Followed Hyperlink 877" xfId="1627" xr:uid="{00000000-0005-0000-0000-000059060000}"/>
    <cellStyle name="Followed Hyperlink 878" xfId="1628" xr:uid="{00000000-0005-0000-0000-00005A060000}"/>
    <cellStyle name="Followed Hyperlink 879" xfId="1629" xr:uid="{00000000-0005-0000-0000-00005B060000}"/>
    <cellStyle name="Followed Hyperlink 88" xfId="1630" xr:uid="{00000000-0005-0000-0000-00005C060000}"/>
    <cellStyle name="Followed Hyperlink 880" xfId="1631" xr:uid="{00000000-0005-0000-0000-00005D060000}"/>
    <cellStyle name="Followed Hyperlink 881" xfId="1632" xr:uid="{00000000-0005-0000-0000-00005E060000}"/>
    <cellStyle name="Followed Hyperlink 882" xfId="1633" xr:uid="{00000000-0005-0000-0000-00005F060000}"/>
    <cellStyle name="Followed Hyperlink 883" xfId="1634" xr:uid="{00000000-0005-0000-0000-000060060000}"/>
    <cellStyle name="Followed Hyperlink 884" xfId="1635" xr:uid="{00000000-0005-0000-0000-000061060000}"/>
    <cellStyle name="Followed Hyperlink 885" xfId="1636" xr:uid="{00000000-0005-0000-0000-000062060000}"/>
    <cellStyle name="Followed Hyperlink 886" xfId="1637" xr:uid="{00000000-0005-0000-0000-000063060000}"/>
    <cellStyle name="Followed Hyperlink 887" xfId="1638" xr:uid="{00000000-0005-0000-0000-000064060000}"/>
    <cellStyle name="Followed Hyperlink 888" xfId="1639" xr:uid="{00000000-0005-0000-0000-000065060000}"/>
    <cellStyle name="Followed Hyperlink 889" xfId="1640" xr:uid="{00000000-0005-0000-0000-000066060000}"/>
    <cellStyle name="Followed Hyperlink 89" xfId="1641" xr:uid="{00000000-0005-0000-0000-000067060000}"/>
    <cellStyle name="Followed Hyperlink 890" xfId="1642" xr:uid="{00000000-0005-0000-0000-000068060000}"/>
    <cellStyle name="Followed Hyperlink 891" xfId="1643" xr:uid="{00000000-0005-0000-0000-000069060000}"/>
    <cellStyle name="Followed Hyperlink 892" xfId="1644" xr:uid="{00000000-0005-0000-0000-00006A060000}"/>
    <cellStyle name="Followed Hyperlink 893" xfId="1645" xr:uid="{00000000-0005-0000-0000-00006B060000}"/>
    <cellStyle name="Followed Hyperlink 894" xfId="1646" xr:uid="{00000000-0005-0000-0000-00006C060000}"/>
    <cellStyle name="Followed Hyperlink 895" xfId="1647" xr:uid="{00000000-0005-0000-0000-00006D060000}"/>
    <cellStyle name="Followed Hyperlink 896" xfId="1648" xr:uid="{00000000-0005-0000-0000-00006E060000}"/>
    <cellStyle name="Followed Hyperlink 897" xfId="1649" xr:uid="{00000000-0005-0000-0000-00006F060000}"/>
    <cellStyle name="Followed Hyperlink 898" xfId="1650" xr:uid="{00000000-0005-0000-0000-000070060000}"/>
    <cellStyle name="Followed Hyperlink 899" xfId="1651" xr:uid="{00000000-0005-0000-0000-000071060000}"/>
    <cellStyle name="Followed Hyperlink 9" xfId="1652" xr:uid="{00000000-0005-0000-0000-000072060000}"/>
    <cellStyle name="Followed Hyperlink 90" xfId="1653" xr:uid="{00000000-0005-0000-0000-000073060000}"/>
    <cellStyle name="Followed Hyperlink 900" xfId="1654" xr:uid="{00000000-0005-0000-0000-000074060000}"/>
    <cellStyle name="Followed Hyperlink 901" xfId="1655" xr:uid="{00000000-0005-0000-0000-000075060000}"/>
    <cellStyle name="Followed Hyperlink 902" xfId="1656" xr:uid="{00000000-0005-0000-0000-000076060000}"/>
    <cellStyle name="Followed Hyperlink 903" xfId="1657" xr:uid="{00000000-0005-0000-0000-000077060000}"/>
    <cellStyle name="Followed Hyperlink 904" xfId="1658" xr:uid="{00000000-0005-0000-0000-000078060000}"/>
    <cellStyle name="Followed Hyperlink 905" xfId="1659" xr:uid="{00000000-0005-0000-0000-000079060000}"/>
    <cellStyle name="Followed Hyperlink 906" xfId="1660" xr:uid="{00000000-0005-0000-0000-00007A060000}"/>
    <cellStyle name="Followed Hyperlink 907" xfId="1661" xr:uid="{00000000-0005-0000-0000-00007B060000}"/>
    <cellStyle name="Followed Hyperlink 908" xfId="1662" xr:uid="{00000000-0005-0000-0000-00007C060000}"/>
    <cellStyle name="Followed Hyperlink 909" xfId="1663" xr:uid="{00000000-0005-0000-0000-00007D060000}"/>
    <cellStyle name="Followed Hyperlink 91" xfId="1664" xr:uid="{00000000-0005-0000-0000-00007E060000}"/>
    <cellStyle name="Followed Hyperlink 910" xfId="1665" xr:uid="{00000000-0005-0000-0000-00007F060000}"/>
    <cellStyle name="Followed Hyperlink 911" xfId="1666" xr:uid="{00000000-0005-0000-0000-000080060000}"/>
    <cellStyle name="Followed Hyperlink 912" xfId="1667" xr:uid="{00000000-0005-0000-0000-000081060000}"/>
    <cellStyle name="Followed Hyperlink 913" xfId="1668" xr:uid="{00000000-0005-0000-0000-000082060000}"/>
    <cellStyle name="Followed Hyperlink 914" xfId="1669" xr:uid="{00000000-0005-0000-0000-000083060000}"/>
    <cellStyle name="Followed Hyperlink 915" xfId="1670" xr:uid="{00000000-0005-0000-0000-000084060000}"/>
    <cellStyle name="Followed Hyperlink 916" xfId="1671" xr:uid="{00000000-0005-0000-0000-000085060000}"/>
    <cellStyle name="Followed Hyperlink 917" xfId="1672" xr:uid="{00000000-0005-0000-0000-000086060000}"/>
    <cellStyle name="Followed Hyperlink 918" xfId="1673" xr:uid="{00000000-0005-0000-0000-000087060000}"/>
    <cellStyle name="Followed Hyperlink 919" xfId="1674" xr:uid="{00000000-0005-0000-0000-000088060000}"/>
    <cellStyle name="Followed Hyperlink 92" xfId="1675" xr:uid="{00000000-0005-0000-0000-000089060000}"/>
    <cellStyle name="Followed Hyperlink 920" xfId="1676" xr:uid="{00000000-0005-0000-0000-00008A060000}"/>
    <cellStyle name="Followed Hyperlink 921" xfId="1677" xr:uid="{00000000-0005-0000-0000-00008B060000}"/>
    <cellStyle name="Followed Hyperlink 922" xfId="1678" xr:uid="{00000000-0005-0000-0000-00008C060000}"/>
    <cellStyle name="Followed Hyperlink 923" xfId="1679" xr:uid="{00000000-0005-0000-0000-00008D060000}"/>
    <cellStyle name="Followed Hyperlink 924" xfId="1680" xr:uid="{00000000-0005-0000-0000-00008E060000}"/>
    <cellStyle name="Followed Hyperlink 925" xfId="1681" xr:uid="{00000000-0005-0000-0000-00008F060000}"/>
    <cellStyle name="Followed Hyperlink 926" xfId="1682" xr:uid="{00000000-0005-0000-0000-000090060000}"/>
    <cellStyle name="Followed Hyperlink 927" xfId="1683" xr:uid="{00000000-0005-0000-0000-000091060000}"/>
    <cellStyle name="Followed Hyperlink 928" xfId="1684" xr:uid="{00000000-0005-0000-0000-000092060000}"/>
    <cellStyle name="Followed Hyperlink 929" xfId="1685" xr:uid="{00000000-0005-0000-0000-000093060000}"/>
    <cellStyle name="Followed Hyperlink 93" xfId="1686" xr:uid="{00000000-0005-0000-0000-000094060000}"/>
    <cellStyle name="Followed Hyperlink 930" xfId="1687" xr:uid="{00000000-0005-0000-0000-000095060000}"/>
    <cellStyle name="Followed Hyperlink 931" xfId="1688" xr:uid="{00000000-0005-0000-0000-000096060000}"/>
    <cellStyle name="Followed Hyperlink 932" xfId="1689" xr:uid="{00000000-0005-0000-0000-000097060000}"/>
    <cellStyle name="Followed Hyperlink 933" xfId="1690" xr:uid="{00000000-0005-0000-0000-000098060000}"/>
    <cellStyle name="Followed Hyperlink 934" xfId="1691" xr:uid="{00000000-0005-0000-0000-000099060000}"/>
    <cellStyle name="Followed Hyperlink 935" xfId="1692" xr:uid="{00000000-0005-0000-0000-00009A060000}"/>
    <cellStyle name="Followed Hyperlink 936" xfId="1693" xr:uid="{00000000-0005-0000-0000-00009B060000}"/>
    <cellStyle name="Followed Hyperlink 937" xfId="1694" xr:uid="{00000000-0005-0000-0000-00009C060000}"/>
    <cellStyle name="Followed Hyperlink 938" xfId="1695" xr:uid="{00000000-0005-0000-0000-00009D060000}"/>
    <cellStyle name="Followed Hyperlink 939" xfId="1696" xr:uid="{00000000-0005-0000-0000-00009E060000}"/>
    <cellStyle name="Followed Hyperlink 94" xfId="1697" xr:uid="{00000000-0005-0000-0000-00009F060000}"/>
    <cellStyle name="Followed Hyperlink 940" xfId="1698" xr:uid="{00000000-0005-0000-0000-0000A0060000}"/>
    <cellStyle name="Followed Hyperlink 941" xfId="1699" xr:uid="{00000000-0005-0000-0000-0000A1060000}"/>
    <cellStyle name="Followed Hyperlink 942" xfId="1700" xr:uid="{00000000-0005-0000-0000-0000A2060000}"/>
    <cellStyle name="Followed Hyperlink 943" xfId="1701" xr:uid="{00000000-0005-0000-0000-0000A3060000}"/>
    <cellStyle name="Followed Hyperlink 944" xfId="1702" xr:uid="{00000000-0005-0000-0000-0000A4060000}"/>
    <cellStyle name="Followed Hyperlink 945" xfId="1703" xr:uid="{00000000-0005-0000-0000-0000A5060000}"/>
    <cellStyle name="Followed Hyperlink 946" xfId="1704" xr:uid="{00000000-0005-0000-0000-0000A6060000}"/>
    <cellStyle name="Followed Hyperlink 947" xfId="1705" xr:uid="{00000000-0005-0000-0000-0000A7060000}"/>
    <cellStyle name="Followed Hyperlink 948" xfId="1706" xr:uid="{00000000-0005-0000-0000-0000A8060000}"/>
    <cellStyle name="Followed Hyperlink 949" xfId="1707" xr:uid="{00000000-0005-0000-0000-0000A9060000}"/>
    <cellStyle name="Followed Hyperlink 95" xfId="1708" xr:uid="{00000000-0005-0000-0000-0000AA060000}"/>
    <cellStyle name="Followed Hyperlink 950" xfId="1709" xr:uid="{00000000-0005-0000-0000-0000AB060000}"/>
    <cellStyle name="Followed Hyperlink 951" xfId="1710" xr:uid="{00000000-0005-0000-0000-0000AC060000}"/>
    <cellStyle name="Followed Hyperlink 952" xfId="1711" xr:uid="{00000000-0005-0000-0000-0000AD060000}"/>
    <cellStyle name="Followed Hyperlink 953" xfId="1712" xr:uid="{00000000-0005-0000-0000-0000AE060000}"/>
    <cellStyle name="Followed Hyperlink 954" xfId="1713" xr:uid="{00000000-0005-0000-0000-0000AF060000}"/>
    <cellStyle name="Followed Hyperlink 955" xfId="1714" xr:uid="{00000000-0005-0000-0000-0000B0060000}"/>
    <cellStyle name="Followed Hyperlink 956" xfId="1715" xr:uid="{00000000-0005-0000-0000-0000B1060000}"/>
    <cellStyle name="Followed Hyperlink 957" xfId="1716" xr:uid="{00000000-0005-0000-0000-0000B2060000}"/>
    <cellStyle name="Followed Hyperlink 958" xfId="1717" xr:uid="{00000000-0005-0000-0000-0000B3060000}"/>
    <cellStyle name="Followed Hyperlink 959" xfId="1718" xr:uid="{00000000-0005-0000-0000-0000B4060000}"/>
    <cellStyle name="Followed Hyperlink 96" xfId="1719" xr:uid="{00000000-0005-0000-0000-0000B5060000}"/>
    <cellStyle name="Followed Hyperlink 960" xfId="1720" xr:uid="{00000000-0005-0000-0000-0000B6060000}"/>
    <cellStyle name="Followed Hyperlink 961" xfId="1721" xr:uid="{00000000-0005-0000-0000-0000B7060000}"/>
    <cellStyle name="Followed Hyperlink 962" xfId="1722" xr:uid="{00000000-0005-0000-0000-0000B8060000}"/>
    <cellStyle name="Followed Hyperlink 963" xfId="1723" xr:uid="{00000000-0005-0000-0000-0000B9060000}"/>
    <cellStyle name="Followed Hyperlink 964" xfId="1724" xr:uid="{00000000-0005-0000-0000-0000BA060000}"/>
    <cellStyle name="Followed Hyperlink 965" xfId="1725" xr:uid="{00000000-0005-0000-0000-0000BB060000}"/>
    <cellStyle name="Followed Hyperlink 966" xfId="1726" xr:uid="{00000000-0005-0000-0000-0000BC060000}"/>
    <cellStyle name="Followed Hyperlink 967" xfId="1727" xr:uid="{00000000-0005-0000-0000-0000BD060000}"/>
    <cellStyle name="Followed Hyperlink 968" xfId="1728" xr:uid="{00000000-0005-0000-0000-0000BE060000}"/>
    <cellStyle name="Followed Hyperlink 969" xfId="1729" xr:uid="{00000000-0005-0000-0000-0000BF060000}"/>
    <cellStyle name="Followed Hyperlink 97" xfId="1730" xr:uid="{00000000-0005-0000-0000-0000C0060000}"/>
    <cellStyle name="Followed Hyperlink 970" xfId="1731" xr:uid="{00000000-0005-0000-0000-0000C1060000}"/>
    <cellStyle name="Followed Hyperlink 971" xfId="1732" xr:uid="{00000000-0005-0000-0000-0000C2060000}"/>
    <cellStyle name="Followed Hyperlink 972" xfId="1733" xr:uid="{00000000-0005-0000-0000-0000C3060000}"/>
    <cellStyle name="Followed Hyperlink 973" xfId="1734" xr:uid="{00000000-0005-0000-0000-0000C4060000}"/>
    <cellStyle name="Followed Hyperlink 974" xfId="1735" xr:uid="{00000000-0005-0000-0000-0000C5060000}"/>
    <cellStyle name="Followed Hyperlink 975" xfId="1736" xr:uid="{00000000-0005-0000-0000-0000C6060000}"/>
    <cellStyle name="Followed Hyperlink 976" xfId="1737" xr:uid="{00000000-0005-0000-0000-0000C7060000}"/>
    <cellStyle name="Followed Hyperlink 977" xfId="1738" xr:uid="{00000000-0005-0000-0000-0000C8060000}"/>
    <cellStyle name="Followed Hyperlink 978" xfId="1739" xr:uid="{00000000-0005-0000-0000-0000C9060000}"/>
    <cellStyle name="Followed Hyperlink 979" xfId="1740" xr:uid="{00000000-0005-0000-0000-0000CA060000}"/>
    <cellStyle name="Followed Hyperlink 98" xfId="1741" xr:uid="{00000000-0005-0000-0000-0000CB060000}"/>
    <cellStyle name="Followed Hyperlink 980" xfId="1742" xr:uid="{00000000-0005-0000-0000-0000CC060000}"/>
    <cellStyle name="Followed Hyperlink 981" xfId="1743" xr:uid="{00000000-0005-0000-0000-0000CD060000}"/>
    <cellStyle name="Followed Hyperlink 982" xfId="1744" xr:uid="{00000000-0005-0000-0000-0000CE060000}"/>
    <cellStyle name="Followed Hyperlink 983" xfId="1745" xr:uid="{00000000-0005-0000-0000-0000CF060000}"/>
    <cellStyle name="Followed Hyperlink 984" xfId="1746" xr:uid="{00000000-0005-0000-0000-0000D0060000}"/>
    <cellStyle name="Followed Hyperlink 985" xfId="1747" xr:uid="{00000000-0005-0000-0000-0000D1060000}"/>
    <cellStyle name="Followed Hyperlink 986" xfId="1748" xr:uid="{00000000-0005-0000-0000-0000D2060000}"/>
    <cellStyle name="Followed Hyperlink 987" xfId="1749" xr:uid="{00000000-0005-0000-0000-0000D3060000}"/>
    <cellStyle name="Followed Hyperlink 988" xfId="1750" xr:uid="{00000000-0005-0000-0000-0000D4060000}"/>
    <cellStyle name="Followed Hyperlink 989" xfId="1751" xr:uid="{00000000-0005-0000-0000-0000D5060000}"/>
    <cellStyle name="Followed Hyperlink 99" xfId="1752" xr:uid="{00000000-0005-0000-0000-0000D6060000}"/>
    <cellStyle name="Followed Hyperlink 990" xfId="1753" xr:uid="{00000000-0005-0000-0000-0000D7060000}"/>
    <cellStyle name="Followed Hyperlink 991" xfId="1754" xr:uid="{00000000-0005-0000-0000-0000D8060000}"/>
    <cellStyle name="Followed Hyperlink 992" xfId="1755" xr:uid="{00000000-0005-0000-0000-0000D9060000}"/>
    <cellStyle name="Followed Hyperlink 993" xfId="1756" xr:uid="{00000000-0005-0000-0000-0000DA060000}"/>
    <cellStyle name="Followed Hyperlink 994" xfId="1757" xr:uid="{00000000-0005-0000-0000-0000DB060000}"/>
    <cellStyle name="Followed Hyperlink 995" xfId="1758" xr:uid="{00000000-0005-0000-0000-0000DC060000}"/>
    <cellStyle name="Followed Hyperlink 996" xfId="1759" xr:uid="{00000000-0005-0000-0000-0000DD060000}"/>
    <cellStyle name="Followed Hyperlink 997" xfId="1760" xr:uid="{00000000-0005-0000-0000-0000DE060000}"/>
    <cellStyle name="Followed Hyperlink 998" xfId="1761" xr:uid="{00000000-0005-0000-0000-0000DF060000}"/>
    <cellStyle name="Followed Hyperlink 999" xfId="1762" xr:uid="{00000000-0005-0000-0000-0000E0060000}"/>
    <cellStyle name="Hyperlink 2" xfId="1763" xr:uid="{00000000-0005-0000-0000-0000E1060000}"/>
    <cellStyle name="Normal" xfId="0" builtinId="0"/>
    <cellStyle name="Normal 10" xfId="1799" xr:uid="{00000000-0005-0000-0000-0000E3060000}"/>
    <cellStyle name="Normal 2" xfId="1764" xr:uid="{00000000-0005-0000-0000-0000E4060000}"/>
    <cellStyle name="Normal 3" xfId="1765" xr:uid="{00000000-0005-0000-0000-0000E5060000}"/>
    <cellStyle name="Normal 3 2" xfId="1766" xr:uid="{00000000-0005-0000-0000-0000E6060000}"/>
    <cellStyle name="Normal 3 2 2" xfId="1776" xr:uid="{00000000-0005-0000-0000-0000E7060000}"/>
    <cellStyle name="Normal 3 2 2 2" xfId="1789" xr:uid="{00000000-0005-0000-0000-0000E8060000}"/>
    <cellStyle name="Normal 3 2 3" xfId="1784" xr:uid="{00000000-0005-0000-0000-0000E9060000}"/>
    <cellStyle name="Normal 3 2_RPA Det. and WQBEL Cal. (2013)" xfId="1774" xr:uid="{00000000-0005-0000-0000-0000EA060000}"/>
    <cellStyle name="Normal 3 3" xfId="1767" xr:uid="{00000000-0005-0000-0000-0000EB060000}"/>
    <cellStyle name="Normal 3 3 2" xfId="1777" xr:uid="{00000000-0005-0000-0000-0000EC060000}"/>
    <cellStyle name="Normal 3 3 2 2" xfId="1790" xr:uid="{00000000-0005-0000-0000-0000ED060000}"/>
    <cellStyle name="Normal 3 3 3" xfId="1785" xr:uid="{00000000-0005-0000-0000-0000EE060000}"/>
    <cellStyle name="Normal 3 3_RPA Det. and WQBEL Cal. (2013)" xfId="1781" xr:uid="{00000000-0005-0000-0000-0000EF060000}"/>
    <cellStyle name="Normal 3 4" xfId="1768" xr:uid="{00000000-0005-0000-0000-0000F0060000}"/>
    <cellStyle name="Normal 3 4 2" xfId="1778" xr:uid="{00000000-0005-0000-0000-0000F1060000}"/>
    <cellStyle name="Normal 3 4 2 2" xfId="1791" xr:uid="{00000000-0005-0000-0000-0000F2060000}"/>
    <cellStyle name="Normal 3 4 3" xfId="1786" xr:uid="{00000000-0005-0000-0000-0000F3060000}"/>
    <cellStyle name="Normal 3 4_RPA Det. and WQBEL Cal. (2013)" xfId="1773" xr:uid="{00000000-0005-0000-0000-0000F4060000}"/>
    <cellStyle name="Normal 3 5" xfId="1769" xr:uid="{00000000-0005-0000-0000-0000F5060000}"/>
    <cellStyle name="Normal 3 5 2" xfId="1779" xr:uid="{00000000-0005-0000-0000-0000F6060000}"/>
    <cellStyle name="Normal 3 5 2 2" xfId="1792" xr:uid="{00000000-0005-0000-0000-0000F7060000}"/>
    <cellStyle name="Normal 3 5 3" xfId="1787" xr:uid="{00000000-0005-0000-0000-0000F8060000}"/>
    <cellStyle name="Normal 3 5_RPA Det. and WQBEL Cal. (2013)" xfId="1772" xr:uid="{00000000-0005-0000-0000-0000F9060000}"/>
    <cellStyle name="Normal 3 6" xfId="1775" xr:uid="{00000000-0005-0000-0000-0000FA060000}"/>
    <cellStyle name="Normal 3 6 2" xfId="1788" xr:uid="{00000000-0005-0000-0000-0000FB060000}"/>
    <cellStyle name="Normal 3 7" xfId="1783" xr:uid="{00000000-0005-0000-0000-0000FC060000}"/>
    <cellStyle name="Normal 3_RPA Det. and WQBEL Cal. (2013)" xfId="1782" xr:uid="{00000000-0005-0000-0000-0000FD060000}"/>
    <cellStyle name="Normal 4" xfId="1770" xr:uid="{00000000-0005-0000-0000-0000FE060000}"/>
    <cellStyle name="Normal 5" xfId="1771" xr:uid="{00000000-0005-0000-0000-0000FF060000}"/>
    <cellStyle name="Normal 6" xfId="1780" xr:uid="{00000000-0005-0000-0000-000000070000}"/>
    <cellStyle name="Normal 6 2" xfId="1793" xr:uid="{00000000-0005-0000-0000-000001070000}"/>
    <cellStyle name="Normal 7" xfId="1795" xr:uid="{00000000-0005-0000-0000-000002070000}"/>
    <cellStyle name="Normal 8" xfId="1797" xr:uid="{00000000-0005-0000-0000-000003070000}"/>
    <cellStyle name="Normal 9" xfId="1798" xr:uid="{00000000-0005-0000-0000-000004070000}"/>
    <cellStyle name="Normal_PERFORMLIM" xfId="1794" xr:uid="{00000000-0005-0000-0000-000005070000}"/>
    <cellStyle name="Normal_RPA" xfId="2" xr:uid="{00000000-0005-0000-0000-000006070000}"/>
    <cellStyle name="Percent" xfId="1" builtinId="5"/>
  </cellStyles>
  <dxfs count="3">
    <dxf>
      <font>
        <b/>
        <i val="0"/>
        <condense val="0"/>
        <extend val="0"/>
        <color auto="1"/>
      </font>
    </dxf>
    <dxf>
      <font>
        <b/>
        <i val="0"/>
        <condense val="0"/>
        <extend val="0"/>
        <color auto="1"/>
      </font>
    </dxf>
    <dxf>
      <font>
        <b/>
        <i val="0"/>
        <condense val="0"/>
        <extend val="0"/>
        <color auto="1"/>
      </font>
    </dxf>
  </dxfs>
  <tableStyles count="0" defaultTableStyle="TableStyleMedium9" defaultPivotStyle="PivotStyleLight16"/>
  <colors>
    <mruColors>
      <color rgb="FF0033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eetMetadata" Target="metadata.xml"/><Relationship Id="rId20"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725" b="1" i="0" u="none" strike="noStrike" baseline="0">
                <a:solidFill>
                  <a:srgbClr val="000000"/>
                </a:solidFill>
                <a:latin typeface="Tahoma"/>
                <a:ea typeface="Tahoma"/>
                <a:cs typeface="Tahoma"/>
              </a:defRPr>
            </a:pPr>
            <a:r>
              <a:rPr lang="en-US"/>
              <a:t>Acute Ammonia Toxicity Chart</a:t>
            </a:r>
          </a:p>
        </c:rich>
      </c:tx>
      <c:layout>
        <c:manualLayout>
          <c:xMode val="edge"/>
          <c:yMode val="edge"/>
          <c:x val="0.25034611961083331"/>
          <c:y val="1.0729624976555141E-2"/>
        </c:manualLayout>
      </c:layout>
      <c:overlay val="0"/>
      <c:spPr>
        <a:noFill/>
        <a:ln w="25400">
          <a:noFill/>
        </a:ln>
      </c:spPr>
    </c:title>
    <c:autoTitleDeleted val="0"/>
    <c:plotArea>
      <c:layout>
        <c:manualLayout>
          <c:layoutTarget val="inner"/>
          <c:xMode val="edge"/>
          <c:yMode val="edge"/>
          <c:x val="0.11894898500846218"/>
          <c:y val="0.11373402475148452"/>
          <c:w val="0.81327910680204374"/>
          <c:h val="0.75536559834948203"/>
        </c:manualLayout>
      </c:layout>
      <c:scatterChart>
        <c:scatterStyle val="smoothMarker"/>
        <c:varyColors val="0"/>
        <c:ser>
          <c:idx val="0"/>
          <c:order val="0"/>
          <c:tx>
            <c:strRef>
              <c:f>'Existing Criteria'!$E$4</c:f>
              <c:strCache>
                <c:ptCount val="1"/>
                <c:pt idx="0">
                  <c:v>14</c:v>
                </c:pt>
              </c:strCache>
            </c:strRef>
          </c:tx>
          <c:spPr>
            <a:ln w="12700">
              <a:solidFill>
                <a:srgbClr val="000080"/>
              </a:solidFill>
              <a:prstDash val="solid"/>
            </a:ln>
          </c:spPr>
          <c:marker>
            <c:symbol val="none"/>
          </c:marker>
          <c:xVal>
            <c:numRef>
              <c:f>'Existing Criteria'!$B$5:$B$15</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Criteria'!$E$5:$E$15</c:f>
              <c:numCache>
                <c:formatCode>0.0</c:formatCode>
                <c:ptCount val="11"/>
                <c:pt idx="0">
                  <c:v>31.282640661656551</c:v>
                </c:pt>
                <c:pt idx="1">
                  <c:v>28.045660272184847</c:v>
                </c:pt>
                <c:pt idx="2">
                  <c:v>24.103236944998315</c:v>
                </c:pt>
                <c:pt idx="3">
                  <c:v>19.726666977388103</c:v>
                </c:pt>
                <c:pt idx="4">
                  <c:v>15.340966537763</c:v>
                </c:pt>
                <c:pt idx="5">
                  <c:v>11.374622732369239</c:v>
                </c:pt>
                <c:pt idx="6">
                  <c:v>8.1068188117493563</c:v>
                </c:pt>
                <c:pt idx="7">
                  <c:v>5.6151073131663809</c:v>
                </c:pt>
                <c:pt idx="8">
                  <c:v>3.8250427156821876</c:v>
                </c:pt>
                <c:pt idx="9">
                  <c:v>2.5933586164354621</c:v>
                </c:pt>
                <c:pt idx="10">
                  <c:v>1.7708336918193919</c:v>
                </c:pt>
              </c:numCache>
            </c:numRef>
          </c:yVal>
          <c:smooth val="1"/>
          <c:extLst>
            <c:ext xmlns:c16="http://schemas.microsoft.com/office/drawing/2014/chart" uri="{C3380CC4-5D6E-409C-BE32-E72D297353CC}">
              <c16:uniqueId val="{00000000-7AB0-4E84-900E-0EE8DEE4B3D6}"/>
            </c:ext>
          </c:extLst>
        </c:ser>
        <c:ser>
          <c:idx val="1"/>
          <c:order val="1"/>
          <c:tx>
            <c:strRef>
              <c:f>'Existing Criteria'!$F$4</c:f>
              <c:strCache>
                <c:ptCount val="1"/>
                <c:pt idx="0">
                  <c:v>16</c:v>
                </c:pt>
              </c:strCache>
            </c:strRef>
          </c:tx>
          <c:spPr>
            <a:ln w="12700">
              <a:solidFill>
                <a:srgbClr val="FF00FF"/>
              </a:solidFill>
              <a:prstDash val="solid"/>
            </a:ln>
          </c:spPr>
          <c:marker>
            <c:symbol val="none"/>
          </c:marker>
          <c:xVal>
            <c:numRef>
              <c:f>'Existing Criteria'!$B$5:$B$15</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Criteria'!$F$5:$F$15</c:f>
              <c:numCache>
                <c:formatCode>0.0</c:formatCode>
                <c:ptCount val="11"/>
                <c:pt idx="0">
                  <c:v>30.30466175036003</c:v>
                </c:pt>
                <c:pt idx="1">
                  <c:v>27.16885446267678</c:v>
                </c:pt>
                <c:pt idx="2">
                  <c:v>23.349653135188458</c:v>
                </c:pt>
                <c:pt idx="3">
                  <c:v>19.109874592159468</c:v>
                </c:pt>
                <c:pt idx="4">
                  <c:v>14.861250953628069</c:v>
                </c:pt>
                <c:pt idx="5">
                  <c:v>11.018876791935664</c:v>
                </c:pt>
                <c:pt idx="6">
                  <c:v>7.8532093747561138</c:v>
                </c:pt>
                <c:pt idx="7">
                  <c:v>5.4393773041404883</c:v>
                </c:pt>
                <c:pt idx="8">
                  <c:v>3.7052618833390518</c:v>
                </c:pt>
                <c:pt idx="9">
                  <c:v>2.5120745575511978</c:v>
                </c:pt>
                <c:pt idx="10">
                  <c:v>1.7152579746329588</c:v>
                </c:pt>
              </c:numCache>
            </c:numRef>
          </c:yVal>
          <c:smooth val="1"/>
          <c:extLst>
            <c:ext xmlns:c16="http://schemas.microsoft.com/office/drawing/2014/chart" uri="{C3380CC4-5D6E-409C-BE32-E72D297353CC}">
              <c16:uniqueId val="{00000001-7AB0-4E84-900E-0EE8DEE4B3D6}"/>
            </c:ext>
          </c:extLst>
        </c:ser>
        <c:ser>
          <c:idx val="2"/>
          <c:order val="2"/>
          <c:tx>
            <c:strRef>
              <c:f>'Existing Criteria'!$G$4</c:f>
              <c:strCache>
                <c:ptCount val="1"/>
                <c:pt idx="0">
                  <c:v>18</c:v>
                </c:pt>
              </c:strCache>
            </c:strRef>
          </c:tx>
          <c:spPr>
            <a:ln w="12700">
              <a:solidFill>
                <a:srgbClr val="FFFF00"/>
              </a:solidFill>
              <a:prstDash val="solid"/>
            </a:ln>
          </c:spPr>
          <c:marker>
            <c:symbol val="none"/>
          </c:marker>
          <c:xVal>
            <c:numRef>
              <c:f>'Existing Criteria'!$B$5:$B$15</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Criteria'!$G$5:$G$15</c:f>
              <c:numCache>
                <c:formatCode>0.0</c:formatCode>
                <c:ptCount val="11"/>
                <c:pt idx="0">
                  <c:v>25.674940211162969</c:v>
                </c:pt>
                <c:pt idx="1">
                  <c:v>23.018198311575851</c:v>
                </c:pt>
                <c:pt idx="2">
                  <c:v>19.782466246805587</c:v>
                </c:pt>
                <c:pt idx="3">
                  <c:v>16.190409635266352</c:v>
                </c:pt>
                <c:pt idx="4">
                  <c:v>12.590859216336783</c:v>
                </c:pt>
                <c:pt idx="5">
                  <c:v>9.335494491165484</c:v>
                </c:pt>
                <c:pt idx="6">
                  <c:v>6.6534542712793128</c:v>
                </c:pt>
                <c:pt idx="7">
                  <c:v>4.6083895679219946</c:v>
                </c:pt>
                <c:pt idx="8">
                  <c:v>3.1391994441350612</c:v>
                </c:pt>
                <c:pt idx="9">
                  <c:v>2.1282984315224844</c:v>
                </c:pt>
                <c:pt idx="10">
                  <c:v>1.4532135784323186</c:v>
                </c:pt>
              </c:numCache>
            </c:numRef>
          </c:yVal>
          <c:smooth val="1"/>
          <c:extLst>
            <c:ext xmlns:c16="http://schemas.microsoft.com/office/drawing/2014/chart" uri="{C3380CC4-5D6E-409C-BE32-E72D297353CC}">
              <c16:uniqueId val="{00000002-7AB0-4E84-900E-0EE8DEE4B3D6}"/>
            </c:ext>
          </c:extLst>
        </c:ser>
        <c:ser>
          <c:idx val="3"/>
          <c:order val="3"/>
          <c:tx>
            <c:strRef>
              <c:f>'Existing Criteria'!$H$4</c:f>
              <c:strCache>
                <c:ptCount val="1"/>
                <c:pt idx="0">
                  <c:v>20</c:v>
                </c:pt>
              </c:strCache>
            </c:strRef>
          </c:tx>
          <c:spPr>
            <a:ln w="12700">
              <a:solidFill>
                <a:srgbClr val="00FFFF"/>
              </a:solidFill>
              <a:prstDash val="solid"/>
            </a:ln>
          </c:spPr>
          <c:marker>
            <c:symbol val="none"/>
          </c:marker>
          <c:xVal>
            <c:numRef>
              <c:f>'Existing Criteria'!$B$5:$B$15</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Criteria'!$H$5:$H$15</c:f>
              <c:numCache>
                <c:formatCode>0.0</c:formatCode>
                <c:ptCount val="11"/>
                <c:pt idx="0">
                  <c:v>21.752513203318021</c:v>
                </c:pt>
                <c:pt idx="1">
                  <c:v>19.50164863369185</c:v>
                </c:pt>
                <c:pt idx="2">
                  <c:v>16.760247723604728</c:v>
                </c:pt>
                <c:pt idx="3">
                  <c:v>13.716958889163708</c:v>
                </c:pt>
                <c:pt idx="4">
                  <c:v>10.667321095665308</c:v>
                </c:pt>
                <c:pt idx="5">
                  <c:v>7.9092868574739157</c:v>
                </c:pt>
                <c:pt idx="6">
                  <c:v>5.6369888573586779</c:v>
                </c:pt>
                <c:pt idx="7">
                  <c:v>3.9043539769830518</c:v>
                </c:pt>
                <c:pt idx="8">
                  <c:v>2.6596158275261454</c:v>
                </c:pt>
                <c:pt idx="9">
                  <c:v>1.8031527766582816</c:v>
                </c:pt>
                <c:pt idx="10">
                  <c:v>1.231202382249216</c:v>
                </c:pt>
              </c:numCache>
            </c:numRef>
          </c:yVal>
          <c:smooth val="1"/>
          <c:extLst>
            <c:ext xmlns:c16="http://schemas.microsoft.com/office/drawing/2014/chart" uri="{C3380CC4-5D6E-409C-BE32-E72D297353CC}">
              <c16:uniqueId val="{00000003-7AB0-4E84-900E-0EE8DEE4B3D6}"/>
            </c:ext>
          </c:extLst>
        </c:ser>
        <c:ser>
          <c:idx val="4"/>
          <c:order val="4"/>
          <c:tx>
            <c:strRef>
              <c:f>'Existing Criteria'!$I$4</c:f>
              <c:strCache>
                <c:ptCount val="1"/>
                <c:pt idx="0">
                  <c:v>22</c:v>
                </c:pt>
              </c:strCache>
            </c:strRef>
          </c:tx>
          <c:spPr>
            <a:ln w="12700">
              <a:solidFill>
                <a:srgbClr val="00FF00"/>
              </a:solidFill>
              <a:prstDash val="solid"/>
            </a:ln>
          </c:spPr>
          <c:marker>
            <c:symbol val="none"/>
          </c:marker>
          <c:xVal>
            <c:numRef>
              <c:f>'Existing Criteria'!$B$5:$B$15</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Criteria'!$I$5:$I$15</c:f>
              <c:numCache>
                <c:formatCode>0.0</c:formatCode>
                <c:ptCount val="11"/>
                <c:pt idx="0">
                  <c:v>18.42932551230631</c:v>
                </c:pt>
                <c:pt idx="1">
                  <c:v>16.522331343401241</c:v>
                </c:pt>
                <c:pt idx="2">
                  <c:v>14.199741339225451</c:v>
                </c:pt>
                <c:pt idx="3">
                  <c:v>11.621383609539036</c:v>
                </c:pt>
                <c:pt idx="4">
                  <c:v>9.0376468676879522</c:v>
                </c:pt>
                <c:pt idx="5">
                  <c:v>6.7009646519538295</c:v>
                </c:pt>
                <c:pt idx="6">
                  <c:v>4.7758114931593481</c:v>
                </c:pt>
                <c:pt idx="7">
                  <c:v>3.3078757238089049</c:v>
                </c:pt>
                <c:pt idx="8">
                  <c:v>2.2532994401623787</c:v>
                </c:pt>
                <c:pt idx="9">
                  <c:v>1.5276804642686324</c:v>
                </c:pt>
                <c:pt idx="10">
                  <c:v>1.0431084105967454</c:v>
                </c:pt>
              </c:numCache>
            </c:numRef>
          </c:yVal>
          <c:smooth val="1"/>
          <c:extLst>
            <c:ext xmlns:c16="http://schemas.microsoft.com/office/drawing/2014/chart" uri="{C3380CC4-5D6E-409C-BE32-E72D297353CC}">
              <c16:uniqueId val="{00000004-7AB0-4E84-900E-0EE8DEE4B3D6}"/>
            </c:ext>
          </c:extLst>
        </c:ser>
        <c:ser>
          <c:idx val="5"/>
          <c:order val="5"/>
          <c:tx>
            <c:strRef>
              <c:f>'Existing Criteria'!$J$4</c:f>
              <c:strCache>
                <c:ptCount val="1"/>
                <c:pt idx="0">
                  <c:v>24</c:v>
                </c:pt>
              </c:strCache>
            </c:strRef>
          </c:tx>
          <c:spPr>
            <a:ln w="12700">
              <a:solidFill>
                <a:srgbClr val="FF0000"/>
              </a:solidFill>
              <a:prstDash val="solid"/>
            </a:ln>
          </c:spPr>
          <c:marker>
            <c:symbol val="none"/>
          </c:marker>
          <c:xVal>
            <c:numRef>
              <c:f>'Existing Criteria'!$B$5:$B$15</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Criteria'!$J$5:$J$15</c:f>
              <c:numCache>
                <c:formatCode>0.0</c:formatCode>
                <c:ptCount val="11"/>
                <c:pt idx="0">
                  <c:v>15.613829798146597</c:v>
                </c:pt>
                <c:pt idx="1">
                  <c:v>13.998172059643961</c:v>
                </c:pt>
                <c:pt idx="2">
                  <c:v>12.030410136297309</c:v>
                </c:pt>
                <c:pt idx="3">
                  <c:v>9.8459547842456701</c:v>
                </c:pt>
                <c:pt idx="4">
                  <c:v>7.656942185627126</c:v>
                </c:pt>
                <c:pt idx="5">
                  <c:v>5.677240954322385</c:v>
                </c:pt>
                <c:pt idx="6">
                  <c:v>4.0461984217723357</c:v>
                </c:pt>
                <c:pt idx="7">
                  <c:v>2.8025229957810724</c:v>
                </c:pt>
                <c:pt idx="8">
                  <c:v>1.9090570579732258</c:v>
                </c:pt>
                <c:pt idx="9">
                  <c:v>1.2942927693754191</c:v>
                </c:pt>
                <c:pt idx="10">
                  <c:v>0.88375004137818813</c:v>
                </c:pt>
              </c:numCache>
            </c:numRef>
          </c:yVal>
          <c:smooth val="1"/>
          <c:extLst>
            <c:ext xmlns:c16="http://schemas.microsoft.com/office/drawing/2014/chart" uri="{C3380CC4-5D6E-409C-BE32-E72D297353CC}">
              <c16:uniqueId val="{00000005-7AB0-4E84-900E-0EE8DEE4B3D6}"/>
            </c:ext>
          </c:extLst>
        </c:ser>
        <c:dLbls>
          <c:showLegendKey val="0"/>
          <c:showVal val="0"/>
          <c:showCatName val="0"/>
          <c:showSerName val="0"/>
          <c:showPercent val="0"/>
          <c:showBubbleSize val="0"/>
        </c:dLbls>
        <c:axId val="490628952"/>
        <c:axId val="490626992"/>
      </c:scatterChart>
      <c:valAx>
        <c:axId val="490628952"/>
        <c:scaling>
          <c:orientation val="minMax"/>
          <c:max val="8.8000000000000007"/>
          <c:min val="6.6"/>
        </c:scaling>
        <c:delete val="0"/>
        <c:axPos val="b"/>
        <c:title>
          <c:tx>
            <c:rich>
              <a:bodyPr/>
              <a:lstStyle/>
              <a:p>
                <a:pPr>
                  <a:defRPr sz="1025" b="1" i="0" u="none" strike="noStrike" baseline="0">
                    <a:solidFill>
                      <a:srgbClr val="000000"/>
                    </a:solidFill>
                    <a:latin typeface="Tahoma"/>
                    <a:ea typeface="Tahoma"/>
                    <a:cs typeface="Tahoma"/>
                  </a:defRPr>
                </a:pPr>
                <a:r>
                  <a:rPr lang="en-US"/>
                  <a:t>pH (SU)</a:t>
                </a:r>
              </a:p>
            </c:rich>
          </c:tx>
          <c:layout>
            <c:manualLayout>
              <c:xMode val="edge"/>
              <c:yMode val="edge"/>
              <c:x val="0.49515972829104032"/>
              <c:y val="0.92489367297905323"/>
            </c:manualLayout>
          </c:layout>
          <c:overlay val="0"/>
          <c:spPr>
            <a:noFill/>
            <a:ln w="25400">
              <a:noFill/>
            </a:ln>
          </c:spPr>
        </c:title>
        <c:numFmt formatCode="General" sourceLinked="1"/>
        <c:majorTickMark val="out"/>
        <c:minorTickMark val="none"/>
        <c:tickLblPos val="nextTo"/>
        <c:spPr>
          <a:ln w="3175">
            <a:solidFill>
              <a:srgbClr val="000000"/>
            </a:solidFill>
            <a:prstDash val="solid"/>
          </a:ln>
        </c:spPr>
        <c:txPr>
          <a:bodyPr rot="0" vert="horz"/>
          <a:lstStyle/>
          <a:p>
            <a:pPr>
              <a:defRPr sz="1025" b="0" i="0" u="none" strike="noStrike" baseline="0">
                <a:solidFill>
                  <a:srgbClr val="000000"/>
                </a:solidFill>
                <a:latin typeface="Tahoma"/>
                <a:ea typeface="Tahoma"/>
                <a:cs typeface="Tahoma"/>
              </a:defRPr>
            </a:pPr>
            <a:endParaRPr lang="en-US"/>
          </a:p>
        </c:txPr>
        <c:crossAx val="490626992"/>
        <c:crosses val="autoZero"/>
        <c:crossBetween val="midCat"/>
        <c:majorUnit val="0.4"/>
      </c:valAx>
      <c:valAx>
        <c:axId val="490626992"/>
        <c:scaling>
          <c:orientation val="minMax"/>
        </c:scaling>
        <c:delete val="0"/>
        <c:axPos val="l"/>
        <c:majorGridlines>
          <c:spPr>
            <a:ln w="3175">
              <a:solidFill>
                <a:srgbClr val="000000"/>
              </a:solidFill>
              <a:prstDash val="solid"/>
            </a:ln>
          </c:spPr>
        </c:majorGridlines>
        <c:title>
          <c:tx>
            <c:rich>
              <a:bodyPr/>
              <a:lstStyle/>
              <a:p>
                <a:pPr>
                  <a:defRPr sz="1025" b="1" i="0" u="none" strike="noStrike" baseline="0">
                    <a:solidFill>
                      <a:srgbClr val="000000"/>
                    </a:solidFill>
                    <a:latin typeface="Tahoma"/>
                    <a:ea typeface="Tahoma"/>
                    <a:cs typeface="Tahoma"/>
                  </a:defRPr>
                </a:pPr>
                <a:r>
                  <a:rPr lang="en-US"/>
                  <a:t>Total Ammonia-N Criteria (mg/L)</a:t>
                </a:r>
              </a:p>
            </c:rich>
          </c:tx>
          <c:layout>
            <c:manualLayout>
              <c:xMode val="edge"/>
              <c:yMode val="edge"/>
              <c:x val="2.904568238578728E-2"/>
              <c:y val="0.24034359947483519"/>
            </c:manualLayout>
          </c:layout>
          <c:overlay val="0"/>
          <c:spPr>
            <a:noFill/>
            <a:ln w="25400">
              <a:noFill/>
            </a:ln>
          </c:spPr>
        </c:title>
        <c:numFmt formatCode="0.0" sourceLinked="1"/>
        <c:majorTickMark val="out"/>
        <c:minorTickMark val="none"/>
        <c:tickLblPos val="nextTo"/>
        <c:spPr>
          <a:ln w="3175">
            <a:solidFill>
              <a:srgbClr val="000000"/>
            </a:solidFill>
            <a:prstDash val="solid"/>
          </a:ln>
        </c:spPr>
        <c:txPr>
          <a:bodyPr rot="0" vert="horz"/>
          <a:lstStyle/>
          <a:p>
            <a:pPr>
              <a:defRPr sz="1025" b="0" i="0" u="none" strike="noStrike" baseline="0">
                <a:solidFill>
                  <a:srgbClr val="000000"/>
                </a:solidFill>
                <a:latin typeface="Tahoma"/>
                <a:ea typeface="Tahoma"/>
                <a:cs typeface="Tahoma"/>
              </a:defRPr>
            </a:pPr>
            <a:endParaRPr lang="en-US"/>
          </a:p>
        </c:txPr>
        <c:crossAx val="490628952"/>
        <c:crosses val="autoZero"/>
        <c:crossBetween val="midCat"/>
      </c:valAx>
      <c:spPr>
        <a:solidFill>
          <a:srgbClr val="C0C0C0"/>
        </a:solidFill>
        <a:ln w="12700">
          <a:solidFill>
            <a:srgbClr val="808080"/>
          </a:solidFill>
          <a:prstDash val="solid"/>
        </a:ln>
      </c:spPr>
    </c:plotArea>
    <c:legend>
      <c:legendPos val="r"/>
      <c:layout>
        <c:manualLayout>
          <c:xMode val="edge"/>
          <c:yMode val="edge"/>
          <c:x val="0.74379357490786968"/>
          <c:y val="0.14546579468842455"/>
          <c:w val="0.11097941081687653"/>
          <c:h val="0.5202281564162925"/>
        </c:manualLayout>
      </c:layout>
      <c:overlay val="0"/>
      <c:spPr>
        <a:solidFill>
          <a:srgbClr val="FFFFFF"/>
        </a:solidFill>
        <a:ln w="3175">
          <a:solidFill>
            <a:srgbClr val="000000"/>
          </a:solidFill>
          <a:prstDash val="solid"/>
        </a:ln>
      </c:spPr>
      <c:txPr>
        <a:bodyPr/>
        <a:lstStyle/>
        <a:p>
          <a:pPr>
            <a:defRPr sz="920" b="0" i="0" u="none" strike="noStrike" baseline="0">
              <a:solidFill>
                <a:srgbClr val="000000"/>
              </a:solidFill>
              <a:latin typeface="Tahoma"/>
              <a:ea typeface="Tahoma"/>
              <a:cs typeface="Tahoma"/>
            </a:defRPr>
          </a:pPr>
          <a:endParaRPr lang="en-US"/>
        </a:p>
      </c:txPr>
    </c:legend>
    <c:plotVisOnly val="1"/>
    <c:dispBlanksAs val="gap"/>
    <c:showDLblsOverMax val="0"/>
  </c:chart>
  <c:spPr>
    <a:solidFill>
      <a:srgbClr val="FFFFFF"/>
    </a:solidFill>
    <a:ln w="3175">
      <a:solidFill>
        <a:srgbClr val="000000"/>
      </a:solidFill>
      <a:prstDash val="solid"/>
    </a:ln>
  </c:spPr>
  <c:txPr>
    <a:bodyPr/>
    <a:lstStyle/>
    <a:p>
      <a:pPr>
        <a:defRPr sz="1925" b="0" i="0" u="none" strike="noStrike" baseline="0">
          <a:solidFill>
            <a:srgbClr val="000000"/>
          </a:solidFill>
          <a:latin typeface="Tahoma"/>
          <a:ea typeface="Tahoma"/>
          <a:cs typeface="Tahoma"/>
        </a:defRPr>
      </a:pPr>
      <a:endParaRPr lang="en-US"/>
    </a:p>
  </c:txPr>
  <c:printSettings>
    <c:headerFooter alignWithMargins="0"/>
    <c:pageMargins b="1" l="0.75000000000000011" r="0.75000000000000011" t="1" header="0.5" footer="0.5"/>
    <c:pageSetup orientation="landscape"/>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550" b="1" i="0" u="none" strike="noStrike" baseline="0">
                <a:solidFill>
                  <a:srgbClr val="000000"/>
                </a:solidFill>
                <a:latin typeface="Tahoma"/>
                <a:ea typeface="Tahoma"/>
                <a:cs typeface="Tahoma"/>
              </a:defRPr>
            </a:pPr>
            <a:r>
              <a:rPr lang="en-US"/>
              <a:t>Chronic Ammonia Toxicity Chart</a:t>
            </a:r>
          </a:p>
        </c:rich>
      </c:tx>
      <c:layout>
        <c:manualLayout>
          <c:xMode val="edge"/>
          <c:yMode val="edge"/>
          <c:x val="0.26177285318559557"/>
          <c:y val="1.0940930727026984E-2"/>
        </c:manualLayout>
      </c:layout>
      <c:overlay val="0"/>
      <c:spPr>
        <a:noFill/>
        <a:ln w="25400">
          <a:noFill/>
        </a:ln>
      </c:spPr>
    </c:title>
    <c:autoTitleDeleted val="0"/>
    <c:plotArea>
      <c:layout>
        <c:manualLayout>
          <c:layoutTarget val="inner"/>
          <c:xMode val="edge"/>
          <c:yMode val="edge"/>
          <c:x val="0.12125194080605815"/>
          <c:y val="0.12280108693366314"/>
          <c:w val="0.82577937389662426"/>
          <c:h val="0.72183881147839879"/>
        </c:manualLayout>
      </c:layout>
      <c:scatterChart>
        <c:scatterStyle val="smoothMarker"/>
        <c:varyColors val="0"/>
        <c:ser>
          <c:idx val="0"/>
          <c:order val="0"/>
          <c:tx>
            <c:strRef>
              <c:f>'Existing Criteria'!$E$19</c:f>
              <c:strCache>
                <c:ptCount val="1"/>
                <c:pt idx="0">
                  <c:v>14</c:v>
                </c:pt>
              </c:strCache>
            </c:strRef>
          </c:tx>
          <c:spPr>
            <a:ln w="12700">
              <a:solidFill>
                <a:srgbClr val="000080"/>
              </a:solidFill>
              <a:prstDash val="solid"/>
            </a:ln>
          </c:spPr>
          <c:marker>
            <c:symbol val="none"/>
          </c:marker>
          <c:xVal>
            <c:numRef>
              <c:f>'Existing Criteria'!$B$20:$B$30</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Criteria'!$E$20:$E$30</c:f>
              <c:numCache>
                <c:formatCode>0.0</c:formatCode>
                <c:ptCount val="11"/>
                <c:pt idx="0">
                  <c:v>3.0865672703013622</c:v>
                </c:pt>
                <c:pt idx="1">
                  <c:v>2.9593075080987532</c:v>
                </c:pt>
                <c:pt idx="2">
                  <c:v>2.7782768049561879</c:v>
                </c:pt>
                <c:pt idx="3">
                  <c:v>2.5337293982866744</c:v>
                </c:pt>
                <c:pt idx="4">
                  <c:v>2.2254717783878184</c:v>
                </c:pt>
                <c:pt idx="5">
                  <c:v>1.8691000722700939</c:v>
                </c:pt>
                <c:pt idx="6">
                  <c:v>1.496063939776034</c:v>
                </c:pt>
                <c:pt idx="7">
                  <c:v>1.1440655288853829</c:v>
                </c:pt>
                <c:pt idx="8">
                  <c:v>0.84297779455987909</c:v>
                </c:pt>
                <c:pt idx="9">
                  <c:v>0.6063194576039217</c:v>
                </c:pt>
                <c:pt idx="10">
                  <c:v>0.43236785447574233</c:v>
                </c:pt>
              </c:numCache>
            </c:numRef>
          </c:yVal>
          <c:smooth val="1"/>
          <c:extLst>
            <c:ext xmlns:c16="http://schemas.microsoft.com/office/drawing/2014/chart" uri="{C3380CC4-5D6E-409C-BE32-E72D297353CC}">
              <c16:uniqueId val="{00000000-5C27-4746-AD10-3C73F5ACD65F}"/>
            </c:ext>
          </c:extLst>
        </c:ser>
        <c:ser>
          <c:idx val="1"/>
          <c:order val="1"/>
          <c:tx>
            <c:strRef>
              <c:f>'Existing Criteria'!$F$19</c:f>
              <c:strCache>
                <c:ptCount val="1"/>
                <c:pt idx="0">
                  <c:v>16</c:v>
                </c:pt>
              </c:strCache>
            </c:strRef>
          </c:tx>
          <c:spPr>
            <a:ln w="12700">
              <a:solidFill>
                <a:srgbClr val="FF00FF"/>
              </a:solidFill>
              <a:prstDash val="solid"/>
            </a:ln>
          </c:spPr>
          <c:marker>
            <c:symbol val="none"/>
          </c:marker>
          <c:xVal>
            <c:numRef>
              <c:f>'Existing Criteria'!$B$20:$B$30</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Criteria'!$F$20:$F$30</c:f>
              <c:numCache>
                <c:formatCode>0.0</c:formatCode>
                <c:ptCount val="11"/>
                <c:pt idx="0">
                  <c:v>2.7131621303081359</c:v>
                </c:pt>
                <c:pt idx="1">
                  <c:v>2.6012979338454989</c:v>
                </c:pt>
                <c:pt idx="2">
                  <c:v>2.4421678695454565</c:v>
                </c:pt>
                <c:pt idx="3">
                  <c:v>2.2272051926503549</c:v>
                </c:pt>
                <c:pt idx="4">
                  <c:v>1.9562398037745643</c:v>
                </c:pt>
                <c:pt idx="5">
                  <c:v>1.6429810497356456</c:v>
                </c:pt>
                <c:pt idx="6">
                  <c:v>1.3150738896818581</c:v>
                </c:pt>
                <c:pt idx="7">
                  <c:v>1.0056593606202862</c:v>
                </c:pt>
                <c:pt idx="8">
                  <c:v>0.74099646260657304</c:v>
                </c:pt>
                <c:pt idx="9">
                  <c:v>0.53296845562653594</c:v>
                </c:pt>
                <c:pt idx="10">
                  <c:v>0.38006107963803659</c:v>
                </c:pt>
              </c:numCache>
            </c:numRef>
          </c:yVal>
          <c:smooth val="1"/>
          <c:extLst>
            <c:ext xmlns:c16="http://schemas.microsoft.com/office/drawing/2014/chart" uri="{C3380CC4-5D6E-409C-BE32-E72D297353CC}">
              <c16:uniqueId val="{00000001-5C27-4746-AD10-3C73F5ACD65F}"/>
            </c:ext>
          </c:extLst>
        </c:ser>
        <c:ser>
          <c:idx val="2"/>
          <c:order val="2"/>
          <c:tx>
            <c:strRef>
              <c:f>'Existing Criteria'!$G$19</c:f>
              <c:strCache>
                <c:ptCount val="1"/>
                <c:pt idx="0">
                  <c:v>18</c:v>
                </c:pt>
              </c:strCache>
            </c:strRef>
          </c:tx>
          <c:spPr>
            <a:ln w="12700">
              <a:solidFill>
                <a:srgbClr val="FFFF00"/>
              </a:solidFill>
              <a:prstDash val="solid"/>
            </a:ln>
          </c:spPr>
          <c:marker>
            <c:symbol val="none"/>
          </c:marker>
          <c:xVal>
            <c:numRef>
              <c:f>'Existing Criteria'!$B$20:$B$30</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Criteria'!$G$20:$G$30</c:f>
              <c:numCache>
                <c:formatCode>0.0</c:formatCode>
                <c:ptCount val="11"/>
                <c:pt idx="0">
                  <c:v>2.3849306043537011</c:v>
                </c:pt>
                <c:pt idx="1">
                  <c:v>2.2865994568358494</c:v>
                </c:pt>
                <c:pt idx="2">
                  <c:v>2.1467205472113657</c:v>
                </c:pt>
                <c:pt idx="3">
                  <c:v>1.9577635139423293</c:v>
                </c:pt>
                <c:pt idx="4">
                  <c:v>1.7195788358386725</c:v>
                </c:pt>
                <c:pt idx="5">
                  <c:v>1.4442173374440754</c:v>
                </c:pt>
                <c:pt idx="6">
                  <c:v>1.1559795603267276</c:v>
                </c:pt>
                <c:pt idx="7">
                  <c:v>0.88399722224698174</c:v>
                </c:pt>
                <c:pt idx="8">
                  <c:v>0.65135257552321202</c:v>
                </c:pt>
                <c:pt idx="9">
                  <c:v>0.46849127325630707</c:v>
                </c:pt>
                <c:pt idx="10">
                  <c:v>0.33408224677289006</c:v>
                </c:pt>
              </c:numCache>
            </c:numRef>
          </c:yVal>
          <c:smooth val="1"/>
          <c:extLst>
            <c:ext xmlns:c16="http://schemas.microsoft.com/office/drawing/2014/chart" uri="{C3380CC4-5D6E-409C-BE32-E72D297353CC}">
              <c16:uniqueId val="{00000002-5C27-4746-AD10-3C73F5ACD65F}"/>
            </c:ext>
          </c:extLst>
        </c:ser>
        <c:ser>
          <c:idx val="3"/>
          <c:order val="3"/>
          <c:tx>
            <c:strRef>
              <c:f>'Existing Criteria'!$H$19</c:f>
              <c:strCache>
                <c:ptCount val="1"/>
                <c:pt idx="0">
                  <c:v>20</c:v>
                </c:pt>
              </c:strCache>
            </c:strRef>
          </c:tx>
          <c:spPr>
            <a:ln w="12700">
              <a:solidFill>
                <a:srgbClr val="00FFFF"/>
              </a:solidFill>
              <a:prstDash val="solid"/>
            </a:ln>
          </c:spPr>
          <c:marker>
            <c:symbol val="none"/>
          </c:marker>
          <c:xVal>
            <c:numRef>
              <c:f>'Existing Criteria'!$B$20:$B$30</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Criteria'!$H$20:$H$30</c:f>
              <c:numCache>
                <c:formatCode>0.0</c:formatCode>
                <c:ptCount val="11"/>
                <c:pt idx="0">
                  <c:v>2.0964077023059926</c:v>
                </c:pt>
                <c:pt idx="1">
                  <c:v>2.0099724095319815</c:v>
                </c:pt>
                <c:pt idx="2">
                  <c:v>1.8870156983423079</c:v>
                </c:pt>
                <c:pt idx="3">
                  <c:v>1.7209182113852624</c:v>
                </c:pt>
                <c:pt idx="4">
                  <c:v>1.5115485161680322</c:v>
                </c:pt>
                <c:pt idx="5">
                  <c:v>1.2694995588108897</c:v>
                </c:pt>
                <c:pt idx="6">
                  <c:v>1.0161320625234591</c:v>
                </c:pt>
                <c:pt idx="7">
                  <c:v>0.77705346317105251</c:v>
                </c:pt>
                <c:pt idx="8">
                  <c:v>0.57255358028069248</c:v>
                </c:pt>
                <c:pt idx="9">
                  <c:v>0.41181437813106464</c:v>
                </c:pt>
                <c:pt idx="10">
                  <c:v>0.2936658173868224</c:v>
                </c:pt>
              </c:numCache>
            </c:numRef>
          </c:yVal>
          <c:smooth val="1"/>
          <c:extLst>
            <c:ext xmlns:c16="http://schemas.microsoft.com/office/drawing/2014/chart" uri="{C3380CC4-5D6E-409C-BE32-E72D297353CC}">
              <c16:uniqueId val="{00000003-5C27-4746-AD10-3C73F5ACD65F}"/>
            </c:ext>
          </c:extLst>
        </c:ser>
        <c:ser>
          <c:idx val="4"/>
          <c:order val="4"/>
          <c:tx>
            <c:strRef>
              <c:f>'Existing Criteria'!$I$19</c:f>
              <c:strCache>
                <c:ptCount val="1"/>
                <c:pt idx="0">
                  <c:v>22</c:v>
                </c:pt>
              </c:strCache>
            </c:strRef>
          </c:tx>
          <c:spPr>
            <a:ln w="12700">
              <a:solidFill>
                <a:srgbClr val="00FF00"/>
              </a:solidFill>
              <a:prstDash val="solid"/>
            </a:ln>
          </c:spPr>
          <c:marker>
            <c:symbol val="none"/>
          </c:marker>
          <c:xVal>
            <c:numRef>
              <c:f>'Existing Criteria'!$B$20:$B$30</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Criteria'!$I$20:$I$30</c:f>
              <c:numCache>
                <c:formatCode>0.0</c:formatCode>
                <c:ptCount val="11"/>
                <c:pt idx="0">
                  <c:v>1.8427895747846648</c:v>
                </c:pt>
                <c:pt idx="1">
                  <c:v>1.7668110061874391</c:v>
                </c:pt>
                <c:pt idx="2">
                  <c:v>1.6587292884562441</c:v>
                </c:pt>
                <c:pt idx="3">
                  <c:v>1.5127258574319771</c:v>
                </c:pt>
                <c:pt idx="4">
                  <c:v>1.3286851809940121</c:v>
                </c:pt>
                <c:pt idx="5">
                  <c:v>1.1159186973016455</c:v>
                </c:pt>
                <c:pt idx="6">
                  <c:v>0.89320296303192848</c:v>
                </c:pt>
                <c:pt idx="7">
                  <c:v>0.68304749090877348</c:v>
                </c:pt>
                <c:pt idx="8">
                  <c:v>0.50328748915886812</c:v>
                </c:pt>
                <c:pt idx="9">
                  <c:v>0.36199411113191388</c:v>
                </c:pt>
                <c:pt idx="10">
                  <c:v>0.25813886590656349</c:v>
                </c:pt>
              </c:numCache>
            </c:numRef>
          </c:yVal>
          <c:smooth val="1"/>
          <c:extLst>
            <c:ext xmlns:c16="http://schemas.microsoft.com/office/drawing/2014/chart" uri="{C3380CC4-5D6E-409C-BE32-E72D297353CC}">
              <c16:uniqueId val="{00000004-5C27-4746-AD10-3C73F5ACD65F}"/>
            </c:ext>
          </c:extLst>
        </c:ser>
        <c:ser>
          <c:idx val="5"/>
          <c:order val="5"/>
          <c:tx>
            <c:strRef>
              <c:f>'Existing Criteria'!$J$19</c:f>
              <c:strCache>
                <c:ptCount val="1"/>
                <c:pt idx="0">
                  <c:v>24</c:v>
                </c:pt>
              </c:strCache>
            </c:strRef>
          </c:tx>
          <c:spPr>
            <a:ln w="12700">
              <a:solidFill>
                <a:srgbClr val="FF0000"/>
              </a:solidFill>
              <a:prstDash val="solid"/>
            </a:ln>
          </c:spPr>
          <c:marker>
            <c:symbol val="none"/>
          </c:marker>
          <c:xVal>
            <c:numRef>
              <c:f>'Existing Criteria'!$B$20:$B$30</c:f>
              <c:numCache>
                <c:formatCode>General</c:formatCode>
                <c:ptCount val="11"/>
                <c:pt idx="0">
                  <c:v>6.6</c:v>
                </c:pt>
                <c:pt idx="1">
                  <c:v>6.8</c:v>
                </c:pt>
                <c:pt idx="2">
                  <c:v>7</c:v>
                </c:pt>
                <c:pt idx="3">
                  <c:v>7.2</c:v>
                </c:pt>
                <c:pt idx="4">
                  <c:v>7.4</c:v>
                </c:pt>
                <c:pt idx="5">
                  <c:v>7.6</c:v>
                </c:pt>
                <c:pt idx="6">
                  <c:v>7.8</c:v>
                </c:pt>
                <c:pt idx="7">
                  <c:v>8</c:v>
                </c:pt>
                <c:pt idx="8">
                  <c:v>8.1999999999999993</c:v>
                </c:pt>
                <c:pt idx="9">
                  <c:v>8.4</c:v>
                </c:pt>
                <c:pt idx="10">
                  <c:v>8.6</c:v>
                </c:pt>
              </c:numCache>
            </c:numRef>
          </c:xVal>
          <c:yVal>
            <c:numRef>
              <c:f>'Existing Criteria'!$J$20:$J$30</c:f>
              <c:numCache>
                <c:formatCode>0.0</c:formatCode>
                <c:ptCount val="11"/>
                <c:pt idx="0">
                  <c:v>1.6198535300169312</c:v>
                </c:pt>
                <c:pt idx="1">
                  <c:v>1.55306665742339</c:v>
                </c:pt>
                <c:pt idx="2">
                  <c:v>1.4580603938799097</c:v>
                </c:pt>
                <c:pt idx="3">
                  <c:v>1.3297200904750139</c:v>
                </c:pt>
                <c:pt idx="4">
                  <c:v>1.1679441918732556</c:v>
                </c:pt>
                <c:pt idx="5">
                  <c:v>0.98091766188073426</c:v>
                </c:pt>
                <c:pt idx="6">
                  <c:v>0.7851455166051291</c:v>
                </c:pt>
                <c:pt idx="7">
                  <c:v>0.60041412457365062</c:v>
                </c:pt>
                <c:pt idx="8">
                  <c:v>0.44240103540992465</c:v>
                </c:pt>
                <c:pt idx="9">
                  <c:v>0.31820097464513381</c:v>
                </c:pt>
                <c:pt idx="10">
                  <c:v>0.22690987560105758</c:v>
                </c:pt>
              </c:numCache>
            </c:numRef>
          </c:yVal>
          <c:smooth val="1"/>
          <c:extLst>
            <c:ext xmlns:c16="http://schemas.microsoft.com/office/drawing/2014/chart" uri="{C3380CC4-5D6E-409C-BE32-E72D297353CC}">
              <c16:uniqueId val="{00000005-5C27-4746-AD10-3C73F5ACD65F}"/>
            </c:ext>
          </c:extLst>
        </c:ser>
        <c:dLbls>
          <c:showLegendKey val="0"/>
          <c:showVal val="0"/>
          <c:showCatName val="0"/>
          <c:showSerName val="0"/>
          <c:showPercent val="0"/>
          <c:showBubbleSize val="0"/>
        </c:dLbls>
        <c:axId val="490629344"/>
        <c:axId val="490630128"/>
      </c:scatterChart>
      <c:valAx>
        <c:axId val="490629344"/>
        <c:scaling>
          <c:orientation val="minMax"/>
          <c:max val="8.8000000000000007"/>
          <c:min val="6.6"/>
        </c:scaling>
        <c:delete val="0"/>
        <c:axPos val="b"/>
        <c:title>
          <c:tx>
            <c:rich>
              <a:bodyPr/>
              <a:lstStyle/>
              <a:p>
                <a:pPr>
                  <a:defRPr sz="1200" b="1" i="0" u="none" strike="noStrike" baseline="0">
                    <a:solidFill>
                      <a:srgbClr val="000000"/>
                    </a:solidFill>
                    <a:latin typeface="Tahoma"/>
                    <a:ea typeface="Tahoma"/>
                    <a:cs typeface="Tahoma"/>
                  </a:defRPr>
                </a:pPr>
                <a:r>
                  <a:rPr lang="en-US"/>
                  <a:t>pH (SU)</a:t>
                </a:r>
              </a:p>
            </c:rich>
          </c:tx>
          <c:layout>
            <c:manualLayout>
              <c:xMode val="edge"/>
              <c:yMode val="edge"/>
              <c:x val="0.47645429362880892"/>
              <c:y val="0.9146618087794558"/>
            </c:manualLayout>
          </c:layout>
          <c:overlay val="0"/>
          <c:spPr>
            <a:noFill/>
            <a:ln w="25400">
              <a:noFill/>
            </a:ln>
          </c:spPr>
        </c:title>
        <c:numFmt formatCode="General" sourceLinked="1"/>
        <c:majorTickMark val="out"/>
        <c:minorTickMark val="none"/>
        <c:tickLblPos val="nextTo"/>
        <c:spPr>
          <a:ln w="3175">
            <a:solidFill>
              <a:srgbClr val="000000"/>
            </a:solidFill>
            <a:prstDash val="solid"/>
          </a:ln>
        </c:spPr>
        <c:txPr>
          <a:bodyPr rot="0" vert="horz"/>
          <a:lstStyle/>
          <a:p>
            <a:pPr>
              <a:defRPr sz="1200" b="0" i="0" u="none" strike="noStrike" baseline="0">
                <a:solidFill>
                  <a:srgbClr val="000000"/>
                </a:solidFill>
                <a:latin typeface="Tahoma"/>
                <a:ea typeface="Tahoma"/>
                <a:cs typeface="Tahoma"/>
              </a:defRPr>
            </a:pPr>
            <a:endParaRPr lang="en-US"/>
          </a:p>
        </c:txPr>
        <c:crossAx val="490630128"/>
        <c:crosses val="autoZero"/>
        <c:crossBetween val="midCat"/>
        <c:majorUnit val="0.4"/>
      </c:valAx>
      <c:valAx>
        <c:axId val="490630128"/>
        <c:scaling>
          <c:orientation val="minMax"/>
        </c:scaling>
        <c:delete val="0"/>
        <c:axPos val="l"/>
        <c:majorGridlines>
          <c:spPr>
            <a:ln w="3175">
              <a:solidFill>
                <a:srgbClr val="000000"/>
              </a:solidFill>
              <a:prstDash val="solid"/>
            </a:ln>
          </c:spPr>
        </c:majorGridlines>
        <c:title>
          <c:tx>
            <c:rich>
              <a:bodyPr/>
              <a:lstStyle/>
              <a:p>
                <a:pPr>
                  <a:defRPr sz="1200" b="1" i="0" u="none" strike="noStrike" baseline="0">
                    <a:solidFill>
                      <a:srgbClr val="000000"/>
                    </a:solidFill>
                    <a:latin typeface="Tahoma"/>
                    <a:ea typeface="Tahoma"/>
                    <a:cs typeface="Tahoma"/>
                  </a:defRPr>
                </a:pPr>
                <a:r>
                  <a:rPr lang="en-US"/>
                  <a:t>Total Ammonia-N Criteria (mg/L)</a:t>
                </a:r>
              </a:p>
            </c:rich>
          </c:tx>
          <c:layout>
            <c:manualLayout>
              <c:xMode val="edge"/>
              <c:yMode val="edge"/>
              <c:x val="2.823491604585129E-2"/>
              <c:y val="0.19591814612608563"/>
            </c:manualLayout>
          </c:layout>
          <c:overlay val="0"/>
          <c:spPr>
            <a:noFill/>
            <a:ln w="25400">
              <a:noFill/>
            </a:ln>
          </c:spPr>
        </c:title>
        <c:numFmt formatCode="0.0" sourceLinked="1"/>
        <c:majorTickMark val="out"/>
        <c:minorTickMark val="none"/>
        <c:tickLblPos val="nextTo"/>
        <c:spPr>
          <a:ln w="3175">
            <a:solidFill>
              <a:srgbClr val="000000"/>
            </a:solidFill>
            <a:prstDash val="solid"/>
          </a:ln>
        </c:spPr>
        <c:txPr>
          <a:bodyPr rot="0" vert="horz"/>
          <a:lstStyle/>
          <a:p>
            <a:pPr>
              <a:defRPr sz="1200" b="0" i="0" u="none" strike="noStrike" baseline="0">
                <a:solidFill>
                  <a:srgbClr val="000000"/>
                </a:solidFill>
                <a:latin typeface="Tahoma"/>
                <a:ea typeface="Tahoma"/>
                <a:cs typeface="Tahoma"/>
              </a:defRPr>
            </a:pPr>
            <a:endParaRPr lang="en-US"/>
          </a:p>
        </c:txPr>
        <c:crossAx val="490629344"/>
        <c:crosses val="autoZero"/>
        <c:crossBetween val="midCat"/>
      </c:valAx>
      <c:spPr>
        <a:solidFill>
          <a:srgbClr val="C0C0C0"/>
        </a:solidFill>
        <a:ln w="12700">
          <a:solidFill>
            <a:srgbClr val="808080"/>
          </a:solidFill>
          <a:prstDash val="solid"/>
        </a:ln>
      </c:spPr>
    </c:plotArea>
    <c:legend>
      <c:legendPos val="r"/>
      <c:layout>
        <c:manualLayout>
          <c:xMode val="edge"/>
          <c:yMode val="edge"/>
          <c:x val="0.77281068859930657"/>
          <c:y val="0.1754116830603098"/>
          <c:w val="0.12276594829192133"/>
          <c:h val="0.43756999719451911"/>
        </c:manualLayout>
      </c:layout>
      <c:overlay val="0"/>
      <c:spPr>
        <a:solidFill>
          <a:srgbClr val="FFFFFF"/>
        </a:solidFill>
        <a:ln w="3175">
          <a:solidFill>
            <a:srgbClr val="000000"/>
          </a:solidFill>
          <a:prstDash val="solid"/>
        </a:ln>
      </c:spPr>
      <c:txPr>
        <a:bodyPr/>
        <a:lstStyle/>
        <a:p>
          <a:pPr>
            <a:defRPr sz="1285" b="0" i="0" u="none" strike="noStrike" baseline="0">
              <a:solidFill>
                <a:srgbClr val="000000"/>
              </a:solidFill>
              <a:latin typeface="Tahoma"/>
              <a:ea typeface="Tahoma"/>
              <a:cs typeface="Tahoma"/>
            </a:defRPr>
          </a:pPr>
          <a:endParaRPr lang="en-US"/>
        </a:p>
      </c:txPr>
    </c:legend>
    <c:plotVisOnly val="1"/>
    <c:dispBlanksAs val="gap"/>
    <c:showDLblsOverMax val="0"/>
  </c:chart>
  <c:spPr>
    <a:solidFill>
      <a:srgbClr val="FFFFFF"/>
    </a:solidFill>
    <a:ln w="3175">
      <a:solidFill>
        <a:srgbClr val="000000"/>
      </a:solidFill>
      <a:prstDash val="solid"/>
    </a:ln>
  </c:spPr>
  <c:txPr>
    <a:bodyPr/>
    <a:lstStyle/>
    <a:p>
      <a:pPr>
        <a:defRPr sz="1925" b="0" i="0" u="none" strike="noStrike" baseline="0">
          <a:solidFill>
            <a:srgbClr val="000000"/>
          </a:solidFill>
          <a:latin typeface="Tahoma"/>
          <a:ea typeface="Tahoma"/>
          <a:cs typeface="Tahoma"/>
        </a:defRPr>
      </a:pPr>
      <a:endParaRPr lang="en-US"/>
    </a:p>
  </c:txPr>
  <c:printSettings>
    <c:headerFooter alignWithMargins="0"/>
    <c:pageMargins b="1" l="0.75000000000000011" r="0.75000000000000011" t="1" header="0.5" footer="0.5"/>
    <c:pageSetup orientation="landscape" horizontalDpi="300" verticalDpi="300"/>
  </c:printSettings>
</c:chartSpac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6.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vmlDrawing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2.emf"/></Relationships>
</file>

<file path=xl/drawings/drawing1.xml><?xml version="1.0" encoding="utf-8"?>
<xdr:wsDr xmlns:xdr="http://schemas.openxmlformats.org/drawingml/2006/spreadsheetDrawing" xmlns:a="http://schemas.openxmlformats.org/drawingml/2006/main">
  <xdr:twoCellAnchor>
    <xdr:from>
      <xdr:col>0</xdr:col>
      <xdr:colOff>152400</xdr:colOff>
      <xdr:row>0</xdr:row>
      <xdr:rowOff>66675</xdr:rowOff>
    </xdr:from>
    <xdr:to>
      <xdr:col>0</xdr:col>
      <xdr:colOff>628650</xdr:colOff>
      <xdr:row>2</xdr:row>
      <xdr:rowOff>180975</xdr:rowOff>
    </xdr:to>
    <xdr:pic>
      <xdr:nvPicPr>
        <xdr:cNvPr id="2" name="Picture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2400" y="66675"/>
          <a:ext cx="476250" cy="390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6</xdr:col>
          <xdr:colOff>438150</xdr:colOff>
          <xdr:row>67</xdr:row>
          <xdr:rowOff>95250</xdr:rowOff>
        </xdr:from>
        <xdr:to>
          <xdr:col>7</xdr:col>
          <xdr:colOff>361950</xdr:colOff>
          <xdr:row>71</xdr:row>
          <xdr:rowOff>133350</xdr:rowOff>
        </xdr:to>
        <xdr:sp macro="" textlink="">
          <xdr:nvSpPr>
            <xdr:cNvPr id="14384" name="Object 48" hidden="1">
              <a:extLst>
                <a:ext uri="{63B3BB69-23CF-44E3-9099-C40C66FF867C}">
                  <a14:compatExt spid="_x0000_s14384"/>
                </a:ext>
                <a:ext uri="{FF2B5EF4-FFF2-40B4-BE49-F238E27FC236}">
                  <a16:creationId xmlns:a16="http://schemas.microsoft.com/office/drawing/2014/main" id="{00000000-0008-0000-0300-000030380000}"/>
                </a:ext>
              </a:extLst>
            </xdr:cNvPr>
            <xdr:cNvSpPr/>
          </xdr:nvSpPr>
          <xdr:spPr bwMode="auto">
            <a:xfrm>
              <a:off x="0" y="0"/>
              <a:ext cx="0" cy="0"/>
            </a:xfrm>
            <a:prstGeom prst="rect">
              <a:avLst/>
            </a:prstGeom>
            <a:solidFill>
              <a:srgbClr val="000000" mc:Ignorable="a14" a14:legacySpreadsheetColorIndex="8"/>
            </a:solidFill>
            <a:ln w="9525">
              <a:solidFill>
                <a:srgbClr val="000000" mc:Ignorable="a14" a14:legacySpreadsheetColorIndex="64"/>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6</xdr:col>
          <xdr:colOff>438150</xdr:colOff>
          <xdr:row>67</xdr:row>
          <xdr:rowOff>95250</xdr:rowOff>
        </xdr:from>
        <xdr:to>
          <xdr:col>7</xdr:col>
          <xdr:colOff>361950</xdr:colOff>
          <xdr:row>71</xdr:row>
          <xdr:rowOff>133350</xdr:rowOff>
        </xdr:to>
        <xdr:sp macro="" textlink="">
          <xdr:nvSpPr>
            <xdr:cNvPr id="20535" name="Object 55" hidden="1">
              <a:extLst>
                <a:ext uri="{63B3BB69-23CF-44E3-9099-C40C66FF867C}">
                  <a14:compatExt spid="_x0000_s20535"/>
                </a:ext>
                <a:ext uri="{FF2B5EF4-FFF2-40B4-BE49-F238E27FC236}">
                  <a16:creationId xmlns:a16="http://schemas.microsoft.com/office/drawing/2014/main" id="{00000000-0008-0000-0400-000037500000}"/>
                </a:ext>
              </a:extLst>
            </xdr:cNvPr>
            <xdr:cNvSpPr/>
          </xdr:nvSpPr>
          <xdr:spPr bwMode="auto">
            <a:xfrm>
              <a:off x="0" y="0"/>
              <a:ext cx="0" cy="0"/>
            </a:xfrm>
            <a:prstGeom prst="rect">
              <a:avLst/>
            </a:prstGeom>
            <a:solidFill>
              <a:srgbClr val="000000" mc:Ignorable="a14" a14:legacySpreadsheetColorIndex="8"/>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6</xdr:col>
          <xdr:colOff>438150</xdr:colOff>
          <xdr:row>67</xdr:row>
          <xdr:rowOff>95250</xdr:rowOff>
        </xdr:from>
        <xdr:to>
          <xdr:col>7</xdr:col>
          <xdr:colOff>361950</xdr:colOff>
          <xdr:row>71</xdr:row>
          <xdr:rowOff>133350</xdr:rowOff>
        </xdr:to>
        <xdr:sp macro="" textlink="">
          <xdr:nvSpPr>
            <xdr:cNvPr id="26688" name="Object 64" hidden="1">
              <a:extLst>
                <a:ext uri="{63B3BB69-23CF-44E3-9099-C40C66FF867C}">
                  <a14:compatExt spid="_x0000_s26688"/>
                </a:ext>
                <a:ext uri="{FF2B5EF4-FFF2-40B4-BE49-F238E27FC236}">
                  <a16:creationId xmlns:a16="http://schemas.microsoft.com/office/drawing/2014/main" id="{00000000-0008-0000-0500-000040680000}"/>
                </a:ext>
              </a:extLst>
            </xdr:cNvPr>
            <xdr:cNvSpPr/>
          </xdr:nvSpPr>
          <xdr:spPr bwMode="auto">
            <a:xfrm>
              <a:off x="0" y="0"/>
              <a:ext cx="0" cy="0"/>
            </a:xfrm>
            <a:prstGeom prst="rect">
              <a:avLst/>
            </a:prstGeom>
            <a:solidFill>
              <a:srgbClr val="000000" mc:Ignorable="a14" a14:legacySpreadsheetColorIndex="8"/>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xdr:from>
      <xdr:col>5</xdr:col>
      <xdr:colOff>47625</xdr:colOff>
      <xdr:row>0</xdr:row>
      <xdr:rowOff>28575</xdr:rowOff>
    </xdr:from>
    <xdr:to>
      <xdr:col>16</xdr:col>
      <xdr:colOff>419100</xdr:colOff>
      <xdr:row>12</xdr:row>
      <xdr:rowOff>133350</xdr:rowOff>
    </xdr:to>
    <xdr:sp macro="" textlink="">
      <xdr:nvSpPr>
        <xdr:cNvPr id="2" name="Text 1">
          <a:extLst>
            <a:ext uri="{FF2B5EF4-FFF2-40B4-BE49-F238E27FC236}">
              <a16:creationId xmlns:a16="http://schemas.microsoft.com/office/drawing/2014/main" id="{00000000-0008-0000-0700-000002000000}"/>
            </a:ext>
          </a:extLst>
        </xdr:cNvPr>
        <xdr:cNvSpPr txBox="1">
          <a:spLocks noChangeArrowheads="1"/>
        </xdr:cNvSpPr>
      </xdr:nvSpPr>
      <xdr:spPr bwMode="auto">
        <a:xfrm>
          <a:off x="3095625" y="28575"/>
          <a:ext cx="7077075" cy="2047875"/>
        </a:xfrm>
        <a:prstGeom prst="rect">
          <a:avLst/>
        </a:prstGeom>
        <a:solidFill>
          <a:srgbClr xmlns:mc="http://schemas.openxmlformats.org/markup-compatibility/2006" xmlns:a14="http://schemas.microsoft.com/office/drawing/2010/main" val="FFFFFF" mc:Ignorable="a14" a14:legacySpreadsheetColorIndex="9"/>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Salinity Conversion Calculation</a:t>
          </a:r>
        </a:p>
        <a:p>
          <a:pPr algn="l" rtl="0">
            <a:defRPr sz="1000"/>
          </a:pPr>
          <a:endParaRPr lang="en-US" sz="1000" b="1" i="0" u="none" strike="noStrike" baseline="0">
            <a:solidFill>
              <a:srgbClr val="000000"/>
            </a:solidFill>
            <a:latin typeface="Arial" panose="020B0604020202020204" pitchFamily="34" charset="0"/>
            <a:cs typeface="Arial" panose="020B0604020202020204" pitchFamily="34" charset="0"/>
          </a:endParaRPr>
        </a:p>
        <a:p>
          <a:pPr rtl="0"/>
          <a:r>
            <a:rPr lang="en-US" sz="1100" b="1" i="0" baseline="0">
              <a:effectLst/>
              <a:latin typeface="Arial" panose="020B0604020202020204" pitchFamily="34" charset="0"/>
              <a:ea typeface="+mn-ea"/>
              <a:cs typeface="Arial" panose="020B0604020202020204" pitchFamily="34" charset="0"/>
            </a:rPr>
            <a:t>Instructions</a:t>
          </a:r>
          <a:r>
            <a:rPr lang="en-US" sz="1100" b="0" i="0" baseline="0">
              <a:effectLst/>
              <a:latin typeface="Arial" panose="020B0604020202020204" pitchFamily="34" charset="0"/>
              <a:ea typeface="+mn-ea"/>
              <a:cs typeface="Arial" panose="020B0604020202020204" pitchFamily="34" charset="0"/>
            </a:rPr>
            <a:t>: enter the normalized conductivity (umhos/cm@25C) in column A and the temperature in column B.  The  calculated salinity will appear in column E.  DEQ's lab reports normalized conductivity at 25C.</a:t>
          </a:r>
          <a:endParaRPr lang="en-US" sz="1000">
            <a:effectLst/>
            <a:latin typeface="Arial" panose="020B0604020202020204" pitchFamily="34" charset="0"/>
            <a:cs typeface="Arial" panose="020B0604020202020204" pitchFamily="34" charset="0"/>
          </a:endParaRPr>
        </a:p>
        <a:p>
          <a:pPr rtl="0"/>
          <a:r>
            <a:rPr lang="en-US" sz="1100" b="1" i="0" baseline="0">
              <a:effectLst/>
              <a:latin typeface="Arial" panose="020B0604020202020204" pitchFamily="34" charset="0"/>
              <a:ea typeface="+mn-ea"/>
              <a:cs typeface="Arial" panose="020B0604020202020204" pitchFamily="34" charset="0"/>
            </a:rPr>
            <a:t>Note:  </a:t>
          </a:r>
          <a:r>
            <a:rPr lang="en-US" sz="1100" b="0" i="0" baseline="0">
              <a:effectLst/>
              <a:latin typeface="Arial" panose="020B0604020202020204" pitchFamily="34" charset="0"/>
              <a:ea typeface="+mn-ea"/>
              <a:cs typeface="Arial" panose="020B0604020202020204" pitchFamily="34" charset="0"/>
            </a:rPr>
            <a:t>Only normalized </a:t>
          </a:r>
          <a:r>
            <a:rPr lang="en-US" sz="1100" b="1" i="0" baseline="0">
              <a:effectLst/>
              <a:latin typeface="Arial" panose="020B0604020202020204" pitchFamily="34" charset="0"/>
              <a:ea typeface="+mn-ea"/>
              <a:cs typeface="Arial" panose="020B0604020202020204" pitchFamily="34" charset="0"/>
            </a:rPr>
            <a:t>or </a:t>
          </a:r>
          <a:r>
            <a:rPr lang="en-US" sz="1100" b="0" i="0" baseline="0">
              <a:effectLst/>
              <a:latin typeface="Arial" panose="020B0604020202020204" pitchFamily="34" charset="0"/>
              <a:ea typeface="+mn-ea"/>
              <a:cs typeface="Arial" panose="020B0604020202020204" pitchFamily="34" charset="0"/>
            </a:rPr>
            <a:t>non-normalized conductivity should be entered into the data sheet, not both.</a:t>
          </a:r>
          <a:endParaRPr lang="en-US" sz="1000">
            <a:effectLst/>
            <a:latin typeface="Arial" panose="020B0604020202020204" pitchFamily="34" charset="0"/>
            <a:cs typeface="Arial" panose="020B0604020202020204" pitchFamily="34" charset="0"/>
          </a:endParaRPr>
        </a:p>
        <a:p>
          <a:pPr algn="l" rtl="0">
            <a:defRPr sz="1000"/>
          </a:pPr>
          <a:endParaRPr lang="en-US" sz="1000" b="0" i="0" u="none" strike="noStrike" baseline="0">
            <a:solidFill>
              <a:srgbClr val="000000"/>
            </a:solidFill>
            <a:latin typeface="Arial"/>
            <a:cs typeface="Arial"/>
          </a:endParaRPr>
        </a:p>
        <a:p>
          <a:pPr algn="l" rtl="0">
            <a:defRPr sz="1000"/>
          </a:pPr>
          <a:endParaRPr lang="en-US" sz="1000" b="0" i="0" u="none" strike="noStrike" baseline="0">
            <a:solidFill>
              <a:srgbClr val="000000"/>
            </a:solidFill>
            <a:latin typeface="Arial"/>
            <a:cs typeface="Arial"/>
          </a:endParaRPr>
        </a:p>
        <a:p>
          <a:pPr algn="l" rtl="0">
            <a:defRPr sz="1000"/>
          </a:pPr>
          <a:r>
            <a:rPr lang="en-US" sz="1000" b="0" i="1" u="none" strike="noStrike" baseline="0">
              <a:solidFill>
                <a:srgbClr val="000000"/>
              </a:solidFill>
              <a:latin typeface="Arial"/>
              <a:cs typeface="Arial"/>
            </a:rPr>
            <a:t>Salinity is calculated from the un-normalized or normalized conductivity according to the algorithm outlined in </a:t>
          </a:r>
          <a:r>
            <a:rPr lang="en-US" sz="1000" b="1" i="1" u="none" strike="noStrike" baseline="0">
              <a:solidFill>
                <a:srgbClr val="000000"/>
              </a:solidFill>
              <a:latin typeface="Arial"/>
              <a:cs typeface="Arial"/>
            </a:rPr>
            <a:t>Standard Methods for the Examination of Water and Wastewater, 18th Edition</a:t>
          </a:r>
          <a:r>
            <a:rPr lang="en-US" sz="1000" b="0" i="1" u="none" strike="noStrike" baseline="0">
              <a:solidFill>
                <a:srgbClr val="000000"/>
              </a:solidFill>
              <a:latin typeface="Arial"/>
              <a:cs typeface="Arial"/>
            </a:rPr>
            <a:t>, p. 2-47.  The equation for Rt was taken from "Specific Conductance: Theoretical considerations and application to analytical quality control" by R.L. Miller, W.L. Bradford, and N.E. Peters.  United States Geological Survey Water-Supply Paper 2311. 1988. USGS, Federal Center Box 25425, Denver, CO 80225.  A value of 1.84 %/ deg C is used as the un-normalizing factor (the same value used in the EC200 to normalise).  This value can be changed if desired by modifying the equations in column C.</a:t>
          </a:r>
        </a:p>
        <a:p>
          <a:pPr algn="l" rtl="0">
            <a:defRPr sz="1000"/>
          </a:pPr>
          <a:endParaRPr lang="en-US" sz="1000" b="0" i="0" u="none" strike="noStrike" baseline="0">
            <a:solidFill>
              <a:srgbClr val="000000"/>
            </a:solidFill>
            <a:latin typeface="Arial"/>
            <a:cs typeface="Arial"/>
          </a:endParaRPr>
        </a:p>
        <a:p>
          <a:pPr algn="l" rtl="0">
            <a:defRPr sz="1000"/>
          </a:pPr>
          <a:endParaRPr lang="en-US" sz="1000" b="0" i="0" u="none" strike="noStrike" baseline="0">
            <a:solidFill>
              <a:srgbClr val="000000"/>
            </a:solidFill>
            <a:latin typeface="Arial"/>
            <a:cs typeface="Arial"/>
          </a:endParaRP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10</xdr:col>
      <xdr:colOff>332510</xdr:colOff>
      <xdr:row>0</xdr:row>
      <xdr:rowOff>110836</xdr:rowOff>
    </xdr:from>
    <xdr:to>
      <xdr:col>21</xdr:col>
      <xdr:colOff>593377</xdr:colOff>
      <xdr:row>27</xdr:row>
      <xdr:rowOff>58765</xdr:rowOff>
    </xdr:to>
    <xdr:graphicFrame macro="">
      <xdr:nvGraphicFramePr>
        <xdr:cNvPr id="2" name="Chart 2">
          <a:extLst>
            <a:ext uri="{FF2B5EF4-FFF2-40B4-BE49-F238E27FC236}">
              <a16:creationId xmlns:a16="http://schemas.microsoft.com/office/drawing/2014/main" id="{00000000-0008-0000-0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304801</xdr:colOff>
      <xdr:row>27</xdr:row>
      <xdr:rowOff>110836</xdr:rowOff>
    </xdr:from>
    <xdr:to>
      <xdr:col>21</xdr:col>
      <xdr:colOff>540328</xdr:colOff>
      <xdr:row>50</xdr:row>
      <xdr:rowOff>62405</xdr:rowOff>
    </xdr:to>
    <xdr:graphicFrame macro="">
      <xdr:nvGraphicFramePr>
        <xdr:cNvPr id="3" name="Chart 3">
          <a:extLst>
            <a:ext uri="{FF2B5EF4-FFF2-40B4-BE49-F238E27FC236}">
              <a16:creationId xmlns:a16="http://schemas.microsoft.com/office/drawing/2014/main" id="{00000000-0008-0000-0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www.oregon.gov/deq/FilterPermitsDocs/RPA%20Spreadsheet%20Industrial%20rev%203_7%20Final.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X:\RPA\RPA%20spreadsheets\Drafts\Domestic\RPA%20Spreadsheet%20domestic%20rev%203_7%20b.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itle Page"/>
      <sheetName val="1. Monitoring Req'd"/>
      <sheetName val="2. Eff Raw Data"/>
      <sheetName val="3. Summary Eff Data"/>
      <sheetName val="4. Amb. Data"/>
      <sheetName val="5.  Aquatic Toxicity RP"/>
      <sheetName val="6.  Aquatic Toxicity Limits"/>
      <sheetName val="7. Human Health RP"/>
      <sheetName val="8. Human Health Limits"/>
      <sheetName val="Freshwater pH RPA"/>
      <sheetName val="Version Notes"/>
    </sheet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aw Data"/>
      <sheetName val="Monitoring Required"/>
      <sheetName val="1. Aquatic Toxicity RPA"/>
      <sheetName val="2. Human Health RPA"/>
      <sheetName val="3. Aquatic Toxicity Limits"/>
      <sheetName val="4. Human Health Limits"/>
      <sheetName val="Paramater Information"/>
      <sheetName val="Cl-, NH3  RPA"/>
      <sheetName val="pH Mix"/>
      <sheetName val="Cl-, NH3 Limits"/>
      <sheetName val="FW NH3 criteria"/>
      <sheetName val="Parameters"/>
      <sheetName val="Version Notes"/>
      <sheetName val="NH3  RPA (2013)"/>
      <sheetName val="FW NH3 criteria 2013"/>
    </sheetNames>
    <sheetDataSet>
      <sheetData sheetId="0">
        <row r="3">
          <cell r="J3" t="str">
            <v>Sampled Date</v>
          </cell>
        </row>
      </sheetData>
      <sheetData sheetId="1">
        <row r="3">
          <cell r="A3" t="str">
            <v>Facility Name:</v>
          </cell>
        </row>
      </sheetData>
      <sheetData sheetId="2"/>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3.bin"/><Relationship Id="rId5" Type="http://schemas.openxmlformats.org/officeDocument/2006/relationships/image" Target="../media/image2.emf"/><Relationship Id="rId4" Type="http://schemas.openxmlformats.org/officeDocument/2006/relationships/oleObject" Target="../embeddings/oleObject1.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4.bin"/><Relationship Id="rId5" Type="http://schemas.openxmlformats.org/officeDocument/2006/relationships/image" Target="../media/image2.emf"/><Relationship Id="rId4" Type="http://schemas.openxmlformats.org/officeDocument/2006/relationships/oleObject" Target="../embeddings/oleObject2.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5.bin"/><Relationship Id="rId5" Type="http://schemas.openxmlformats.org/officeDocument/2006/relationships/image" Target="../media/image2.emf"/><Relationship Id="rId4" Type="http://schemas.openxmlformats.org/officeDocument/2006/relationships/oleObject" Target="../embeddings/oleObject3.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7"/>
  <dimension ref="B1:B14"/>
  <sheetViews>
    <sheetView tabSelected="1" workbookViewId="0">
      <selection activeCell="B4" sqref="B4"/>
    </sheetView>
  </sheetViews>
  <sheetFormatPr defaultColWidth="9" defaultRowHeight="15" x14ac:dyDescent="0.25"/>
  <cols>
    <col min="1" max="1" width="9" style="18"/>
    <col min="2" max="2" width="60.375" style="18" customWidth="1"/>
    <col min="3" max="4" width="9" style="18"/>
    <col min="5" max="5" width="12.5" style="18" customWidth="1"/>
    <col min="6" max="16384" width="9" style="18"/>
  </cols>
  <sheetData>
    <row r="1" spans="2:2" x14ac:dyDescent="0.25">
      <c r="B1" s="21" t="s">
        <v>0</v>
      </c>
    </row>
    <row r="2" spans="2:2" ht="60" x14ac:dyDescent="0.25">
      <c r="B2" s="20" t="s">
        <v>1</v>
      </c>
    </row>
    <row r="3" spans="2:2" ht="15.75" x14ac:dyDescent="0.25">
      <c r="B3" s="19" t="s">
        <v>2</v>
      </c>
    </row>
    <row r="4" spans="2:2" x14ac:dyDescent="0.25">
      <c r="B4" s="294" t="s">
        <v>294</v>
      </c>
    </row>
    <row r="5" spans="2:2" ht="15" customHeight="1" x14ac:dyDescent="0.25">
      <c r="B5" s="422" t="s">
        <v>3</v>
      </c>
    </row>
    <row r="6" spans="2:2" x14ac:dyDescent="0.25">
      <c r="B6" s="422"/>
    </row>
    <row r="7" spans="2:2" x14ac:dyDescent="0.25">
      <c r="B7" s="422"/>
    </row>
    <row r="8" spans="2:2" x14ac:dyDescent="0.25">
      <c r="B8" s="422"/>
    </row>
    <row r="9" spans="2:2" x14ac:dyDescent="0.25">
      <c r="B9" s="422"/>
    </row>
    <row r="10" spans="2:2" x14ac:dyDescent="0.25">
      <c r="B10" s="422"/>
    </row>
    <row r="11" spans="2:2" x14ac:dyDescent="0.25">
      <c r="B11" s="411"/>
    </row>
    <row r="12" spans="2:2" x14ac:dyDescent="0.25">
      <c r="B12" s="411"/>
    </row>
    <row r="13" spans="2:2" x14ac:dyDescent="0.25">
      <c r="B13" s="411"/>
    </row>
    <row r="14" spans="2:2" x14ac:dyDescent="0.25">
      <c r="B14" s="411"/>
    </row>
  </sheetData>
  <mergeCells count="1">
    <mergeCell ref="B5:B10"/>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AH1115"/>
  <sheetViews>
    <sheetView topLeftCell="D1" workbookViewId="0">
      <selection activeCell="AB25" sqref="AB25"/>
    </sheetView>
  </sheetViews>
  <sheetFormatPr defaultColWidth="9" defaultRowHeight="12.75" x14ac:dyDescent="0.2"/>
  <cols>
    <col min="1" max="1" width="3" style="22" customWidth="1"/>
    <col min="2" max="2" width="9.125" style="23" customWidth="1"/>
    <col min="3" max="3" width="11" style="23" bestFit="1" customWidth="1"/>
    <col min="4" max="4" width="10.375" style="23" bestFit="1" customWidth="1"/>
    <col min="5" max="5" width="11" style="23" bestFit="1" customWidth="1"/>
    <col min="6" max="6" width="9" style="23"/>
    <col min="7" max="7" width="3" style="22" customWidth="1"/>
    <col min="8" max="8" width="9" style="23" customWidth="1"/>
    <col min="9" max="9" width="11" style="23" bestFit="1" customWidth="1"/>
    <col min="10" max="10" width="9" style="23"/>
    <col min="11" max="11" width="11.75" style="23" customWidth="1"/>
    <col min="12" max="12" width="3.25" style="22" customWidth="1"/>
    <col min="13" max="13" width="11.875" style="23" customWidth="1"/>
    <col min="14" max="14" width="11.625" style="23" customWidth="1"/>
    <col min="15" max="15" width="11" style="23" bestFit="1" customWidth="1"/>
    <col min="16" max="16" width="10" style="23" customWidth="1"/>
    <col min="17" max="17" width="2.75" style="22" customWidth="1"/>
    <col min="18" max="18" width="10.125" style="23" customWidth="1"/>
    <col min="19" max="19" width="11" style="23" bestFit="1" customWidth="1"/>
    <col min="20" max="20" width="9" style="23"/>
    <col min="21" max="21" width="11" style="23" customWidth="1"/>
    <col min="22" max="22" width="5.25" style="22" customWidth="1"/>
    <col min="23" max="23" width="16.75" style="22" bestFit="1" customWidth="1"/>
    <col min="24" max="30" width="9" style="22"/>
    <col min="31" max="31" width="0" style="22" hidden="1" customWidth="1"/>
    <col min="32" max="34" width="9" style="22"/>
    <col min="35" max="16384" width="9" style="23"/>
  </cols>
  <sheetData>
    <row r="1" spans="2:31" x14ac:dyDescent="0.2">
      <c r="B1" s="22"/>
      <c r="C1" s="22"/>
      <c r="D1" s="22"/>
      <c r="E1" s="22"/>
      <c r="F1" s="22"/>
      <c r="H1" s="22"/>
      <c r="I1" s="22"/>
      <c r="J1" s="22"/>
      <c r="K1" s="22"/>
      <c r="M1" s="22"/>
      <c r="N1" s="22"/>
      <c r="O1" s="22"/>
      <c r="P1" s="22"/>
      <c r="R1" s="22"/>
      <c r="S1" s="22"/>
      <c r="T1" s="22"/>
      <c r="U1" s="22"/>
    </row>
    <row r="2" spans="2:31" s="22" customFormat="1" ht="61.35" customHeight="1" x14ac:dyDescent="0.75">
      <c r="B2" s="24"/>
      <c r="C2" s="24" t="s">
        <v>4</v>
      </c>
      <c r="F2" s="24"/>
      <c r="G2" s="24"/>
      <c r="I2" s="24"/>
      <c r="J2" s="24"/>
      <c r="K2" s="24"/>
      <c r="L2" s="24"/>
      <c r="M2" s="24"/>
      <c r="N2" s="24"/>
      <c r="O2" s="24"/>
      <c r="P2" s="24"/>
      <c r="Q2" s="24"/>
      <c r="R2" s="24"/>
      <c r="S2" s="24"/>
      <c r="T2" s="24"/>
      <c r="U2" s="24"/>
      <c r="X2" s="25"/>
      <c r="Y2" s="25"/>
      <c r="Z2" s="25"/>
      <c r="AA2" s="25"/>
      <c r="AB2" s="25"/>
      <c r="AC2" s="25"/>
    </row>
    <row r="3" spans="2:31" s="344" customFormat="1" ht="32.25" customHeight="1" x14ac:dyDescent="0.35">
      <c r="B3" s="344" t="s">
        <v>5</v>
      </c>
      <c r="X3" s="345"/>
      <c r="Y3" s="345"/>
      <c r="Z3" s="345"/>
      <c r="AA3" s="345"/>
      <c r="AB3" s="345"/>
      <c r="AC3" s="345"/>
    </row>
    <row r="4" spans="2:31" s="346" customFormat="1" ht="24.75" customHeight="1" thickBot="1" x14ac:dyDescent="0.35">
      <c r="B4" s="346" t="s">
        <v>6</v>
      </c>
      <c r="X4" s="347"/>
      <c r="Y4" s="347"/>
      <c r="Z4" s="347"/>
      <c r="AA4" s="347"/>
      <c r="AB4" s="347"/>
      <c r="AC4" s="347"/>
    </row>
    <row r="5" spans="2:31" s="22" customFormat="1" ht="13.9" customHeight="1" x14ac:dyDescent="0.2">
      <c r="B5" s="436" t="s">
        <v>7</v>
      </c>
      <c r="C5" s="437"/>
      <c r="D5" s="437"/>
      <c r="E5" s="437"/>
      <c r="F5" s="437"/>
      <c r="G5" s="438"/>
      <c r="H5" s="456" t="s">
        <v>8</v>
      </c>
      <c r="I5" s="457"/>
      <c r="J5" s="457"/>
      <c r="K5" s="458" t="s">
        <v>9</v>
      </c>
      <c r="L5" s="459"/>
      <c r="M5" s="459"/>
      <c r="N5" s="459"/>
      <c r="O5" s="423" t="s">
        <v>10</v>
      </c>
      <c r="P5" s="424"/>
      <c r="R5" s="349" t="s">
        <v>11</v>
      </c>
      <c r="S5" s="350"/>
      <c r="T5" s="350"/>
      <c r="U5" s="350"/>
      <c r="V5" s="443" t="s">
        <v>12</v>
      </c>
      <c r="W5" s="443"/>
      <c r="X5" s="443"/>
      <c r="Y5" s="443"/>
      <c r="Z5" s="444"/>
      <c r="AA5" s="25"/>
      <c r="AB5" s="25"/>
      <c r="AC5" s="25"/>
    </row>
    <row r="6" spans="2:31" s="22" customFormat="1" ht="13.9" customHeight="1" thickBot="1" x14ac:dyDescent="0.25">
      <c r="B6" s="449"/>
      <c r="C6" s="450"/>
      <c r="D6" s="450"/>
      <c r="E6" s="450"/>
      <c r="F6" s="450"/>
      <c r="G6" s="451"/>
      <c r="H6" s="456"/>
      <c r="I6" s="457"/>
      <c r="J6" s="457"/>
      <c r="K6" s="429"/>
      <c r="L6" s="430"/>
      <c r="M6" s="430"/>
      <c r="N6" s="430"/>
      <c r="O6" s="425"/>
      <c r="P6" s="426"/>
      <c r="R6" s="351"/>
      <c r="S6" s="352"/>
      <c r="T6" s="352"/>
      <c r="U6" s="352"/>
      <c r="V6" s="445"/>
      <c r="W6" s="445"/>
      <c r="X6" s="445"/>
      <c r="Y6" s="445"/>
      <c r="Z6" s="446"/>
      <c r="AA6" s="25"/>
      <c r="AB6" s="25"/>
      <c r="AC6" s="25"/>
    </row>
    <row r="7" spans="2:31" s="22" customFormat="1" ht="13.9" customHeight="1" thickBot="1" x14ac:dyDescent="0.25">
      <c r="B7" s="449"/>
      <c r="C7" s="450"/>
      <c r="D7" s="450"/>
      <c r="E7" s="450"/>
      <c r="F7" s="450"/>
      <c r="G7" s="451"/>
      <c r="H7" s="456"/>
      <c r="I7" s="457"/>
      <c r="J7" s="457"/>
      <c r="K7" s="429" t="s">
        <v>13</v>
      </c>
      <c r="L7" s="430"/>
      <c r="M7" s="430"/>
      <c r="N7" s="406"/>
      <c r="O7" s="425"/>
      <c r="P7" s="426"/>
      <c r="R7" s="440" t="s">
        <v>14</v>
      </c>
      <c r="S7" s="348"/>
      <c r="T7" s="442" t="s">
        <v>15</v>
      </c>
      <c r="U7" s="348"/>
      <c r="V7" s="445"/>
      <c r="W7" s="445"/>
      <c r="X7" s="445"/>
      <c r="Y7" s="445"/>
      <c r="Z7" s="446"/>
      <c r="AA7" s="25"/>
      <c r="AB7" s="25"/>
      <c r="AC7" s="25"/>
    </row>
    <row r="8" spans="2:31" s="22" customFormat="1" ht="13.9" customHeight="1" thickBot="1" x14ac:dyDescent="0.25">
      <c r="B8" s="449"/>
      <c r="C8" s="450"/>
      <c r="D8" s="450"/>
      <c r="E8" s="450"/>
      <c r="F8" s="450"/>
      <c r="G8" s="451"/>
      <c r="H8" s="456"/>
      <c r="I8" s="457"/>
      <c r="J8" s="457"/>
      <c r="K8" s="429"/>
      <c r="L8" s="430"/>
      <c r="M8" s="430"/>
      <c r="N8" s="348"/>
      <c r="O8" s="425"/>
      <c r="P8" s="426"/>
      <c r="R8" s="440"/>
      <c r="S8" s="352"/>
      <c r="T8" s="442"/>
      <c r="U8" s="352"/>
      <c r="V8" s="445"/>
      <c r="W8" s="445"/>
      <c r="X8" s="445"/>
      <c r="Y8" s="445"/>
      <c r="Z8" s="446"/>
      <c r="AA8" s="25"/>
      <c r="AB8" s="25"/>
      <c r="AC8" s="25"/>
    </row>
    <row r="9" spans="2:31" s="22" customFormat="1" ht="13.9" customHeight="1" thickBot="1" x14ac:dyDescent="0.25">
      <c r="B9" s="452"/>
      <c r="C9" s="453"/>
      <c r="D9" s="453"/>
      <c r="E9" s="453"/>
      <c r="F9" s="453"/>
      <c r="G9" s="454"/>
      <c r="H9" s="456"/>
      <c r="I9" s="457"/>
      <c r="J9" s="457"/>
      <c r="K9" s="431"/>
      <c r="L9" s="432"/>
      <c r="M9" s="432"/>
      <c r="N9" s="407"/>
      <c r="O9" s="427"/>
      <c r="P9" s="428"/>
      <c r="R9" s="441"/>
      <c r="S9" s="353"/>
      <c r="T9" s="353"/>
      <c r="U9" s="354"/>
      <c r="V9" s="447"/>
      <c r="W9" s="447"/>
      <c r="X9" s="447"/>
      <c r="Y9" s="447"/>
      <c r="Z9" s="448"/>
      <c r="AA9" s="25"/>
      <c r="AB9" s="25"/>
      <c r="AC9" s="25"/>
    </row>
    <row r="10" spans="2:31" s="22" customFormat="1" ht="15.75" customHeight="1" x14ac:dyDescent="0.25">
      <c r="B10" s="26"/>
      <c r="C10" s="455" t="s">
        <v>16</v>
      </c>
      <c r="D10" s="455"/>
      <c r="E10" s="455"/>
      <c r="F10" s="455"/>
      <c r="G10" s="26"/>
      <c r="H10" s="26"/>
      <c r="I10" s="455" t="s">
        <v>17</v>
      </c>
      <c r="J10" s="455"/>
      <c r="K10" s="455"/>
      <c r="L10" s="26"/>
      <c r="M10" s="26"/>
      <c r="N10" s="455" t="s">
        <v>18</v>
      </c>
      <c r="O10" s="455"/>
      <c r="P10" s="455"/>
      <c r="Q10" s="26"/>
      <c r="R10" s="26"/>
      <c r="S10" s="455" t="s">
        <v>19</v>
      </c>
      <c r="T10" s="455"/>
      <c r="U10" s="455"/>
      <c r="W10" s="25"/>
      <c r="X10" s="25"/>
      <c r="Y10" s="25"/>
      <c r="Z10" s="25"/>
      <c r="AA10" s="25"/>
      <c r="AB10" s="25"/>
      <c r="AC10" s="25"/>
    </row>
    <row r="11" spans="2:31" s="22" customFormat="1" ht="16.5" customHeight="1" x14ac:dyDescent="0.2">
      <c r="B11" s="27" t="s">
        <v>20</v>
      </c>
      <c r="C11" s="27" t="s">
        <v>21</v>
      </c>
      <c r="D11" s="28" t="s">
        <v>22</v>
      </c>
      <c r="E11" s="27" t="s">
        <v>23</v>
      </c>
      <c r="F11" s="27" t="s">
        <v>24</v>
      </c>
      <c r="G11" s="29"/>
      <c r="H11" s="27" t="s">
        <v>20</v>
      </c>
      <c r="I11" s="29" t="s">
        <v>21</v>
      </c>
      <c r="J11" s="28" t="s">
        <v>25</v>
      </c>
      <c r="K11" s="27" t="s">
        <v>24</v>
      </c>
      <c r="L11" s="29"/>
      <c r="M11" s="27" t="s">
        <v>20</v>
      </c>
      <c r="N11" s="27" t="s">
        <v>21</v>
      </c>
      <c r="O11" s="27" t="s">
        <v>26</v>
      </c>
      <c r="P11" s="27" t="s">
        <v>24</v>
      </c>
      <c r="Q11" s="29"/>
      <c r="R11" s="27" t="s">
        <v>20</v>
      </c>
      <c r="S11" s="27" t="s">
        <v>21</v>
      </c>
      <c r="T11" s="27" t="s">
        <v>27</v>
      </c>
      <c r="U11" s="27" t="s">
        <v>24</v>
      </c>
      <c r="W11" s="30" t="s">
        <v>28</v>
      </c>
      <c r="X11" s="49" t="s">
        <v>29</v>
      </c>
      <c r="Y11" s="30" t="s">
        <v>30</v>
      </c>
      <c r="Z11" s="49" t="s">
        <v>31</v>
      </c>
      <c r="AA11" s="439" t="s">
        <v>32</v>
      </c>
      <c r="AB11" s="439"/>
      <c r="AC11" s="439"/>
      <c r="AD11" s="439"/>
      <c r="AE11" s="439"/>
    </row>
    <row r="12" spans="2:31" ht="12.75" customHeight="1" x14ac:dyDescent="0.2">
      <c r="C12" s="322"/>
      <c r="D12"/>
      <c r="E12" s="33" t="str">
        <f>IF(ISBLANK(D12),"",IF(LEFT(D12,1)="&lt;",0,VALUE(D12)))</f>
        <v/>
      </c>
      <c r="F12" s="34" t="str">
        <f t="shared" ref="F12:F75" si="0">IF(ISBLANK(C12),"",IF(OR($X$11="",$Z$11=""),"",IF(AND(MONTH(C12)&gt;=MONTH($X$11&amp;1),MONTH(C12)&lt;=MONTH($Z$11&amp;1)),"summer","winter")))</f>
        <v/>
      </c>
      <c r="I12"/>
      <c r="J12"/>
      <c r="K12" s="34" t="str">
        <f t="shared" ref="K12:K75" si="1">IF(ISBLANK(I12),"",IF(OR($X$11="",$Z$11=""),"",IF(AND(MONTH(I12)&gt;=MONTH($X$11&amp;1),MONTH(I12)&lt;=MONTH($Z$11&amp;1)),"summer","winter")))</f>
        <v/>
      </c>
      <c r="N12"/>
      <c r="O12"/>
      <c r="P12" s="34" t="str">
        <f t="shared" ref="P12:P75" si="2">IF(ISBLANK(N12),"",IF(OR($X$11="",$Z$11=""),"",IF(AND(MONTH(N12)&gt;=MONTH($X$11&amp;1),MONTH(N12)&lt;=MONTH($Z$11&amp;1)),"summer","winter")))</f>
        <v/>
      </c>
      <c r="S12" s="322"/>
      <c r="T12" s="323"/>
      <c r="U12" s="34" t="str">
        <f t="shared" ref="U12:U75" si="3">IF(ISBLANK(S12),"",IF(OR($X$11="",$Z$11=""),"",IF(AND(MONTH(S12)&gt;=MONTH($X$11&amp;1),MONTH(S12)&lt;=MONTH($Z$11&amp;1)),"summer","winter")))</f>
        <v/>
      </c>
      <c r="W12" s="35"/>
      <c r="X12" s="35"/>
      <c r="Y12" s="35"/>
      <c r="Z12" s="35"/>
      <c r="AA12" s="439"/>
      <c r="AB12" s="439"/>
      <c r="AC12" s="439"/>
      <c r="AD12" s="439"/>
      <c r="AE12" s="439"/>
    </row>
    <row r="13" spans="2:31" ht="15.75" customHeight="1" x14ac:dyDescent="0.2">
      <c r="C13" s="322"/>
      <c r="D13"/>
      <c r="E13" s="33" t="str">
        <f t="shared" ref="E13:E76" si="4">IF(ISBLANK(D13),"",IF(LEFT(D13,1)="&lt;",0,VALUE(D13)))</f>
        <v/>
      </c>
      <c r="F13" s="34" t="str">
        <f t="shared" si="0"/>
        <v/>
      </c>
      <c r="I13"/>
      <c r="J13"/>
      <c r="K13" s="34" t="str">
        <f t="shared" si="1"/>
        <v/>
      </c>
      <c r="N13"/>
      <c r="O13"/>
      <c r="P13" s="34" t="str">
        <f t="shared" si="2"/>
        <v/>
      </c>
      <c r="S13" s="322"/>
      <c r="T13" s="323"/>
      <c r="U13" s="34" t="str">
        <f t="shared" si="3"/>
        <v/>
      </c>
      <c r="W13" s="30" t="s">
        <v>33</v>
      </c>
      <c r="X13" s="49" t="s">
        <v>34</v>
      </c>
      <c r="Y13" s="30" t="s">
        <v>30</v>
      </c>
      <c r="Z13" s="49" t="s">
        <v>35</v>
      </c>
      <c r="AA13" s="439"/>
      <c r="AB13" s="439"/>
      <c r="AC13" s="439"/>
      <c r="AD13" s="439"/>
      <c r="AE13" s="439"/>
    </row>
    <row r="14" spans="2:31" ht="12.75" customHeight="1" x14ac:dyDescent="0.2">
      <c r="C14" s="322"/>
      <c r="D14"/>
      <c r="E14" s="33" t="str">
        <f t="shared" si="4"/>
        <v/>
      </c>
      <c r="F14" s="34" t="str">
        <f t="shared" si="0"/>
        <v/>
      </c>
      <c r="I14"/>
      <c r="J14"/>
      <c r="K14" s="34" t="str">
        <f t="shared" si="1"/>
        <v/>
      </c>
      <c r="N14"/>
      <c r="O14"/>
      <c r="P14" s="34" t="str">
        <f t="shared" si="2"/>
        <v/>
      </c>
      <c r="S14" s="322"/>
      <c r="T14" s="323"/>
      <c r="U14" s="34" t="str">
        <f t="shared" si="3"/>
        <v/>
      </c>
      <c r="W14" s="25"/>
      <c r="X14" s="25"/>
      <c r="Y14" s="25"/>
      <c r="Z14" s="25"/>
      <c r="AA14" s="25"/>
      <c r="AB14" s="25"/>
      <c r="AE14" s="22" t="s">
        <v>36</v>
      </c>
    </row>
    <row r="15" spans="2:31" ht="13.5" customHeight="1" thickBot="1" x14ac:dyDescent="0.25">
      <c r="C15" s="322"/>
      <c r="D15"/>
      <c r="E15" s="33" t="str">
        <f t="shared" si="4"/>
        <v/>
      </c>
      <c r="F15" s="34" t="str">
        <f t="shared" si="0"/>
        <v/>
      </c>
      <c r="I15"/>
      <c r="J15"/>
      <c r="K15" s="34" t="str">
        <f t="shared" si="1"/>
        <v/>
      </c>
      <c r="N15"/>
      <c r="O15"/>
      <c r="P15" s="34" t="str">
        <f t="shared" si="2"/>
        <v/>
      </c>
      <c r="S15" s="322"/>
      <c r="T15" s="323"/>
      <c r="U15" s="34" t="str">
        <f t="shared" si="3"/>
        <v/>
      </c>
      <c r="W15" s="25"/>
      <c r="X15" s="25"/>
      <c r="Y15" s="25"/>
      <c r="Z15" s="25"/>
      <c r="AA15" s="25"/>
      <c r="AB15" s="25"/>
      <c r="AE15" s="22" t="s">
        <v>35</v>
      </c>
    </row>
    <row r="16" spans="2:31" x14ac:dyDescent="0.2">
      <c r="C16" s="322"/>
      <c r="D16"/>
      <c r="E16" s="33" t="str">
        <f t="shared" si="4"/>
        <v/>
      </c>
      <c r="F16" s="34" t="str">
        <f t="shared" si="0"/>
        <v/>
      </c>
      <c r="I16"/>
      <c r="J16"/>
      <c r="K16" s="34" t="str">
        <f t="shared" si="1"/>
        <v/>
      </c>
      <c r="N16"/>
      <c r="O16"/>
      <c r="P16" s="34" t="str">
        <f t="shared" si="2"/>
        <v/>
      </c>
      <c r="S16" s="322"/>
      <c r="T16" s="323"/>
      <c r="U16" s="34" t="str">
        <f t="shared" si="3"/>
        <v/>
      </c>
      <c r="W16" s="433" t="s">
        <v>37</v>
      </c>
      <c r="X16" s="434"/>
      <c r="Y16" s="434"/>
      <c r="Z16" s="434"/>
      <c r="AA16" s="434"/>
      <c r="AB16" s="435"/>
      <c r="AE16" s="22" t="s">
        <v>29</v>
      </c>
    </row>
    <row r="17" spans="3:31" x14ac:dyDescent="0.2">
      <c r="C17" s="322"/>
      <c r="D17"/>
      <c r="E17" s="33" t="str">
        <f t="shared" si="4"/>
        <v/>
      </c>
      <c r="F17" s="34" t="str">
        <f t="shared" si="0"/>
        <v/>
      </c>
      <c r="I17"/>
      <c r="J17"/>
      <c r="K17" s="34" t="str">
        <f t="shared" si="1"/>
        <v/>
      </c>
      <c r="N17"/>
      <c r="O17"/>
      <c r="P17" s="34" t="str">
        <f t="shared" si="2"/>
        <v/>
      </c>
      <c r="S17" s="322"/>
      <c r="T17" s="323"/>
      <c r="U17" s="34" t="str">
        <f t="shared" si="3"/>
        <v/>
      </c>
      <c r="W17" s="37"/>
      <c r="X17" s="38" t="s">
        <v>38</v>
      </c>
      <c r="Y17" s="38" t="s">
        <v>39</v>
      </c>
      <c r="Z17" s="39">
        <v>0.1</v>
      </c>
      <c r="AA17" s="39">
        <v>0.9</v>
      </c>
      <c r="AB17" s="40" t="s">
        <v>40</v>
      </c>
      <c r="AE17" s="22" t="s">
        <v>41</v>
      </c>
    </row>
    <row r="18" spans="3:31" x14ac:dyDescent="0.2">
      <c r="C18" s="322"/>
      <c r="D18"/>
      <c r="E18" s="33" t="str">
        <f t="shared" si="4"/>
        <v/>
      </c>
      <c r="F18" s="34" t="str">
        <f t="shared" si="0"/>
        <v/>
      </c>
      <c r="I18"/>
      <c r="J18"/>
      <c r="K18" s="34" t="str">
        <f t="shared" si="1"/>
        <v/>
      </c>
      <c r="N18"/>
      <c r="O18"/>
      <c r="P18" s="34" t="str">
        <f t="shared" si="2"/>
        <v/>
      </c>
      <c r="S18" s="322"/>
      <c r="T18" s="323"/>
      <c r="U18" s="34" t="str">
        <f t="shared" si="3"/>
        <v/>
      </c>
      <c r="W18" s="41" t="s">
        <v>16</v>
      </c>
      <c r="X18" s="42" t="str">
        <f t="array" ref="X18">IF(ISBLANK($D$12),"--",IF(ISBLANK(X11),"NA",AVERAGE(IF(F12:F1007="summer",E12:E1007))))</f>
        <v>--</v>
      </c>
      <c r="Y18" s="408" t="str" cm="1">
        <f t="array" ref="Y18">IF(N8="Yes",0.09,IF(ISBLANK($D$12),"--",IF(ISBLANK(X11),"NA",MAX(IF(F12:F1007="summer",E12:E1007)))))</f>
        <v>--</v>
      </c>
      <c r="Z18" s="42" t="str">
        <f t="array" ref="Z18">IF(ISBLANK($D$12),"--",IF(ISBLANK(X11),"NA",PERCENTILE(IF(F12:F1007="summer",E12:E1007),0.1)))</f>
        <v>--</v>
      </c>
      <c r="AA18" s="42" t="str">
        <f t="array" ref="AA18">IF(ISBLANK($D$12),"--",IF(ISBLANK(X11),"NA",PERCENTILE(IF(F12:F1007="summer",E12:E1007),0.9)))</f>
        <v>--</v>
      </c>
      <c r="AB18" s="43" t="str" cm="1">
        <f t="array" ref="AB18">IF(N8="Yes",1,IF(ISBLANK($D$12),"--",IF(ISBLANK(X11),"NA",COUNT(IF(F12:F1007="summer",E12:E1007)))))</f>
        <v>--</v>
      </c>
      <c r="AE18" s="22" t="s">
        <v>42</v>
      </c>
    </row>
    <row r="19" spans="3:31" x14ac:dyDescent="0.2">
      <c r="C19" s="322"/>
      <c r="D19"/>
      <c r="E19" s="33" t="str">
        <f t="shared" si="4"/>
        <v/>
      </c>
      <c r="F19" s="34" t="str">
        <f t="shared" si="0"/>
        <v/>
      </c>
      <c r="I19"/>
      <c r="J19"/>
      <c r="K19" s="34" t="str">
        <f t="shared" si="1"/>
        <v/>
      </c>
      <c r="N19"/>
      <c r="O19"/>
      <c r="P19" s="34" t="str">
        <f t="shared" si="2"/>
        <v/>
      </c>
      <c r="S19" s="322"/>
      <c r="T19" s="323"/>
      <c r="U19" s="34" t="str">
        <f t="shared" si="3"/>
        <v/>
      </c>
      <c r="W19" s="41" t="s">
        <v>17</v>
      </c>
      <c r="X19" s="42" t="str">
        <f t="array" ref="X19">IF(ISBLANK($J$12),"--",IF(ISBLANK(X11),"NA",AVERAGE(IF(K12:K1007="summer",J12:J1007))))</f>
        <v>--</v>
      </c>
      <c r="Y19" s="42" t="str">
        <f t="array" ref="Y19">IF(ISBLANK($J$12),"--",IF(ISBLANK(X11),"NA",MAX(IF(K12:K1007="summer",J12:J1007))))</f>
        <v>--</v>
      </c>
      <c r="Z19" s="42" t="str">
        <f t="array" ref="Z19">IF(ISBLANK($J$12),"--",IF(ISBLANK(X11),"NA",PERCENTILE(IF(K12:K1007="summer",J12:J1007),0.1)))</f>
        <v>--</v>
      </c>
      <c r="AA19" s="42" t="str">
        <f t="array" ref="AA19">IF(ISBLANK($J$12),"--",IF(ISBLANK(X11),"NA",PERCENTILE(IF(K12:K1007="summer",J12:J1007),0.9)))</f>
        <v>--</v>
      </c>
      <c r="AB19" s="43" t="str">
        <f t="array" ref="AB19">IF(ISBLANK($J$12),"--",IF(ISBLANK(X11),"NA",COUNT(IF(K12:K1007="summer",J12:J1007))))</f>
        <v>--</v>
      </c>
      <c r="AE19" s="22" t="s">
        <v>43</v>
      </c>
    </row>
    <row r="20" spans="3:31" x14ac:dyDescent="0.2">
      <c r="C20" s="31"/>
      <c r="D20" s="32"/>
      <c r="E20" s="33" t="str">
        <f t="shared" si="4"/>
        <v/>
      </c>
      <c r="F20" s="34" t="str">
        <f t="shared" si="0"/>
        <v/>
      </c>
      <c r="I20"/>
      <c r="J20"/>
      <c r="K20" s="34" t="str">
        <f t="shared" si="1"/>
        <v/>
      </c>
      <c r="N20"/>
      <c r="O20"/>
      <c r="P20" s="34" t="str">
        <f t="shared" si="2"/>
        <v/>
      </c>
      <c r="S20" s="31"/>
      <c r="T20" s="32"/>
      <c r="U20" s="34" t="str">
        <f t="shared" si="3"/>
        <v/>
      </c>
      <c r="W20" s="41" t="s">
        <v>18</v>
      </c>
      <c r="X20" s="42" t="str">
        <f t="array" ref="X20">IF(ISBLANK($O$12),"--",IF(ISBLANK(X11),"NA",AVERAGE(IF(P12:P1007="summer",O12:O1007))))</f>
        <v>--</v>
      </c>
      <c r="Y20" s="42" t="str">
        <f t="array" ref="Y20">IF(ISBLANK($O$12),"--",IF(ISBLANK(X11),"NA",MAX(IF(P12:P1007="summer",O12:O1007))))</f>
        <v>--</v>
      </c>
      <c r="Z20" s="42" t="str">
        <f t="array" ref="Z20">IF(ISBLANK($O$12),"--",IF(ISBLANK(X11),"NA",PERCENTILE(IF(P12:P1007="summer",O12:O1007),0.1)))</f>
        <v>--</v>
      </c>
      <c r="AA20" s="42" t="str">
        <f t="array" ref="AA20">IF(ISBLANK($O$12),"--",IF(ISBLANK(X11),"NA",PERCENTILE(IF(P12:P1007="summer",O12:O1007),0.9)))</f>
        <v>--</v>
      </c>
      <c r="AB20" s="43" t="str">
        <f t="array" ref="AB20">IF(ISBLANK($O$12),"--",IF(ISBLANK(X11),"NA",COUNT(IF(P12:P1007="summer",O12:O1007))))</f>
        <v>--</v>
      </c>
      <c r="AE20" s="22" t="s">
        <v>44</v>
      </c>
    </row>
    <row r="21" spans="3:31" ht="12.75" customHeight="1" thickBot="1" x14ac:dyDescent="0.25">
      <c r="C21" s="31"/>
      <c r="D21" s="36"/>
      <c r="E21" s="33" t="str">
        <f t="shared" si="4"/>
        <v/>
      </c>
      <c r="F21" s="34" t="str">
        <f t="shared" si="0"/>
        <v/>
      </c>
      <c r="I21"/>
      <c r="J21"/>
      <c r="K21" s="34" t="str">
        <f t="shared" si="1"/>
        <v/>
      </c>
      <c r="N21"/>
      <c r="O21"/>
      <c r="P21" s="34" t="str">
        <f t="shared" si="2"/>
        <v/>
      </c>
      <c r="S21" s="31"/>
      <c r="T21" s="36"/>
      <c r="U21" s="34" t="str">
        <f t="shared" si="3"/>
        <v/>
      </c>
      <c r="W21" s="44" t="s">
        <v>19</v>
      </c>
      <c r="X21" s="45" t="str">
        <f t="array" ref="X21">IF(ISBLANK($T$12),"--",IF(ISBLANK(X11),"NA",AVERAGE(IF(U12:U1007="summer",T12:T1007))))</f>
        <v>--</v>
      </c>
      <c r="Y21" s="45" t="str">
        <f t="array" ref="Y21">IF(ISBLANK($T$12),"--",IF(ISBLANK(X11),"NA",MAX(IF(U12:U1007="summer",T12:T1007))))</f>
        <v>--</v>
      </c>
      <c r="Z21" s="45" t="str" cm="1">
        <f t="array" ref="Z21">IF(AND($S$7="Yes", $U$7="Cascades"),13,IF(AND(S7="Yes",U7="Coastal"),29,IF(AND(S7="Yes",U7="Columbia River"),55,IF(AND(S7="Yes",U7="Eastern"),48,IF(AND(S7="Yes",U7="Willamette Valley"),30,IF(AND(S7="Yes",U7="Ocean"),116,IF(ISBLANK($T$12),"--",IF(ISBLANK(X11),"NA",PERCENTILE(IF(U12:U1007="summer",T12:T1007),0.1)))))))))</f>
        <v>--</v>
      </c>
      <c r="AA21" s="45" t="str" cm="1">
        <f t="array" ref="AA21">IF(AND($S$7="Yes", $U$7="Cascades"),13,IF(AND(S7="Yes",U7="Coastal"),29,IF(AND(S7="Yes",U7="Columbia River"),55,IF(AND(S7="Yes",U7="Eastern"),48,IF(AND(S7="Yes",U7="Willamette Valley"),30,IF(AND(S7="Yes",U7="Ocean"),116,IF(ISBLANK($T$12),"--",IF(ISBLANK(X11),"NA",PERCENTILE(IF(U12:U1007="summer",T12:T1007),0.9)))))))))</f>
        <v>--</v>
      </c>
      <c r="AB21" s="46" t="str">
        <f t="array" ref="AB21">IF(ISBLANK($T$12),"--",IF(ISBLANK(X11),"NA",COUNT(IF(U12:U1007="summer",T12:T1007))))</f>
        <v>--</v>
      </c>
      <c r="AE21" s="22" t="s">
        <v>31</v>
      </c>
    </row>
    <row r="22" spans="3:31" ht="13.5" thickBot="1" x14ac:dyDescent="0.25">
      <c r="C22" s="31"/>
      <c r="D22" s="32"/>
      <c r="E22" s="33" t="str">
        <f t="shared" si="4"/>
        <v/>
      </c>
      <c r="F22" s="34" t="str">
        <f t="shared" si="0"/>
        <v/>
      </c>
      <c r="I22"/>
      <c r="J22"/>
      <c r="K22" s="34" t="str">
        <f t="shared" si="1"/>
        <v/>
      </c>
      <c r="N22"/>
      <c r="O22"/>
      <c r="P22" s="34" t="str">
        <f t="shared" si="2"/>
        <v/>
      </c>
      <c r="S22" s="31"/>
      <c r="T22" s="32"/>
      <c r="U22" s="34" t="str">
        <f t="shared" si="3"/>
        <v/>
      </c>
      <c r="AE22" s="22" t="s">
        <v>34</v>
      </c>
    </row>
    <row r="23" spans="3:31" ht="12.75" customHeight="1" x14ac:dyDescent="0.2">
      <c r="C23" s="31"/>
      <c r="D23" s="36"/>
      <c r="E23" s="33" t="str">
        <f t="shared" si="4"/>
        <v/>
      </c>
      <c r="F23" s="34" t="str">
        <f t="shared" si="0"/>
        <v/>
      </c>
      <c r="I23"/>
      <c r="J23"/>
      <c r="K23" s="34" t="str">
        <f t="shared" si="1"/>
        <v/>
      </c>
      <c r="N23"/>
      <c r="O23"/>
      <c r="P23" s="34" t="str">
        <f t="shared" si="2"/>
        <v/>
      </c>
      <c r="S23" s="31"/>
      <c r="T23" s="36"/>
      <c r="U23" s="34" t="str">
        <f t="shared" si="3"/>
        <v/>
      </c>
      <c r="W23" s="433" t="s">
        <v>45</v>
      </c>
      <c r="X23" s="434"/>
      <c r="Y23" s="434"/>
      <c r="Z23" s="434"/>
      <c r="AA23" s="434"/>
      <c r="AB23" s="435"/>
      <c r="AE23" s="22" t="s">
        <v>46</v>
      </c>
    </row>
    <row r="24" spans="3:31" ht="12.75" customHeight="1" x14ac:dyDescent="0.2">
      <c r="C24" s="31"/>
      <c r="D24" s="36"/>
      <c r="E24" s="33" t="str">
        <f t="shared" si="4"/>
        <v/>
      </c>
      <c r="F24" s="34" t="str">
        <f t="shared" si="0"/>
        <v/>
      </c>
      <c r="I24"/>
      <c r="J24"/>
      <c r="K24" s="34" t="str">
        <f t="shared" si="1"/>
        <v/>
      </c>
      <c r="N24"/>
      <c r="O24"/>
      <c r="P24" s="34" t="str">
        <f t="shared" si="2"/>
        <v/>
      </c>
      <c r="S24" s="31"/>
      <c r="T24" s="36"/>
      <c r="U24" s="34" t="str">
        <f t="shared" si="3"/>
        <v/>
      </c>
      <c r="W24" s="37"/>
      <c r="X24" s="38" t="s">
        <v>38</v>
      </c>
      <c r="Y24" s="38" t="s">
        <v>39</v>
      </c>
      <c r="Z24" s="39">
        <v>0.1</v>
      </c>
      <c r="AA24" s="39">
        <v>0.9</v>
      </c>
      <c r="AB24" s="40" t="s">
        <v>40</v>
      </c>
    </row>
    <row r="25" spans="3:31" ht="15.75" customHeight="1" x14ac:dyDescent="0.2">
      <c r="C25" s="31"/>
      <c r="D25" s="36"/>
      <c r="E25" s="33" t="str">
        <f t="shared" si="4"/>
        <v/>
      </c>
      <c r="F25" s="34" t="str">
        <f t="shared" si="0"/>
        <v/>
      </c>
      <c r="I25"/>
      <c r="J25"/>
      <c r="K25" s="34" t="str">
        <f t="shared" si="1"/>
        <v/>
      </c>
      <c r="N25"/>
      <c r="O25"/>
      <c r="P25" s="34" t="str">
        <f t="shared" si="2"/>
        <v/>
      </c>
      <c r="S25" s="31"/>
      <c r="T25" s="36"/>
      <c r="U25" s="34" t="str">
        <f t="shared" si="3"/>
        <v/>
      </c>
      <c r="W25" s="41" t="s">
        <v>16</v>
      </c>
      <c r="X25" s="42" t="str">
        <f t="array" ref="X25">IF(ISBLANK($D$12),"--",IF(ISBLANK(X13),"NA",AVERAGE(IF(F12:F1007="winter",E12:E1007))))</f>
        <v>--</v>
      </c>
      <c r="Y25" s="408" t="str" cm="1">
        <f t="array" ref="Y25">IF(N8="Yes",0.09,IF(ISBLANK($D$12),"--",IF(ISBLANK(X13),"NA",MAX(IF(F12:F1007="winter",E12:E1007)))))</f>
        <v>--</v>
      </c>
      <c r="Z25" s="42" t="str">
        <f t="array" ref="Z25">IF(ISBLANK($D$12),"--",IF(ISBLANK(X13),"NA",PERCENTILE(IF(F12:F1007="winter",E12:E1007),0.1)))</f>
        <v>--</v>
      </c>
      <c r="AA25" s="42" t="str">
        <f t="array" ref="AA25">IF(ISBLANK($D$12),"--",IF(ISBLANK(X13),"NA",PERCENTILE(IF(F12:F1007="winter",E12:E1007),0.9)))</f>
        <v>--</v>
      </c>
      <c r="AB25" s="43" t="str" cm="1">
        <f t="array" ref="AB25">IF(N8="Yes",1,IF(ISBLANK($D$12),"--",IF(ISBLANK(X13),"NA",COUNT(IF(F12:F1007="winter",E12:E1007)))))</f>
        <v>--</v>
      </c>
    </row>
    <row r="26" spans="3:31" x14ac:dyDescent="0.2">
      <c r="C26" s="31"/>
      <c r="D26" s="36"/>
      <c r="E26" s="33" t="str">
        <f t="shared" si="4"/>
        <v/>
      </c>
      <c r="F26" s="34" t="str">
        <f t="shared" si="0"/>
        <v/>
      </c>
      <c r="I26"/>
      <c r="J26"/>
      <c r="K26" s="34" t="str">
        <f t="shared" si="1"/>
        <v/>
      </c>
      <c r="N26"/>
      <c r="O26"/>
      <c r="P26" s="34" t="str">
        <f t="shared" si="2"/>
        <v/>
      </c>
      <c r="S26" s="31"/>
      <c r="T26" s="36"/>
      <c r="U26" s="34" t="str">
        <f t="shared" si="3"/>
        <v/>
      </c>
      <c r="W26" s="41" t="s">
        <v>17</v>
      </c>
      <c r="X26" s="42" t="str">
        <f t="array" ref="X26">IF(ISBLANK($J$12),"--",IF(ISBLANK(X13),"NA",AVERAGE(IF(K12:K1007="winter",J12:J1007))))</f>
        <v>--</v>
      </c>
      <c r="Y26" s="42" t="str">
        <f t="array" ref="Y26">IF(ISBLANK($J$12),"--",IF(ISBLANK(X13),"NA",MAX(IF(K12:K1007="winter",J12:J1007))))</f>
        <v>--</v>
      </c>
      <c r="Z26" s="42" t="str">
        <f t="array" ref="Z26">IF(ISBLANK($J$12),"--",IF(ISBLANK(X13),"NA",PERCENTILE(IF(K12:K1007="winter",J12:J1007),0.1)))</f>
        <v>--</v>
      </c>
      <c r="AA26" s="42" t="str">
        <f t="array" ref="AA26">IF(ISBLANK($J$12),"--",IF(ISBLANK(X13),"NA",PERCENTILE(IF(K12:K1007="winter",J12:J1007),0.9)))</f>
        <v>--</v>
      </c>
      <c r="AB26" s="43" t="str">
        <f t="array" ref="AB26">IF(ISBLANK($J$12),"--",IF(ISBLANK(X13),"NA",COUNT(IF(K12:K1007="winter",J12:J1007))))</f>
        <v>--</v>
      </c>
    </row>
    <row r="27" spans="3:31" x14ac:dyDescent="0.2">
      <c r="C27" s="31"/>
      <c r="D27" s="36"/>
      <c r="E27" s="33" t="str">
        <f t="shared" si="4"/>
        <v/>
      </c>
      <c r="F27" s="34" t="str">
        <f t="shared" si="0"/>
        <v/>
      </c>
      <c r="I27"/>
      <c r="J27"/>
      <c r="K27" s="34" t="str">
        <f t="shared" si="1"/>
        <v/>
      </c>
      <c r="N27"/>
      <c r="O27"/>
      <c r="P27" s="34" t="str">
        <f t="shared" si="2"/>
        <v/>
      </c>
      <c r="S27" s="31"/>
      <c r="T27" s="36"/>
      <c r="U27" s="34" t="str">
        <f t="shared" si="3"/>
        <v/>
      </c>
      <c r="W27" s="41" t="s">
        <v>18</v>
      </c>
      <c r="X27" s="42" t="str">
        <f t="array" ref="X27">IF(ISBLANK($O$12),"--",IF(ISBLANK(X13),"NA",AVERAGE(IF(P12:P1007="winter",O12:O1007))))</f>
        <v>--</v>
      </c>
      <c r="Y27" s="42" t="str">
        <f t="array" ref="Y27">IF(ISBLANK($O$12),"--",IF(ISBLANK(X13),"NA",MAX(IF(P12:P1007="winter",O12:O1007))))</f>
        <v>--</v>
      </c>
      <c r="Z27" s="42" t="str">
        <f t="array" ref="Z27">IF(ISBLANK($O$12),"--",IF(ISBLANK(X13),"NA",PERCENTILE(IF(P12:P1007="winter",O12:O1007),0.1)))</f>
        <v>--</v>
      </c>
      <c r="AA27" s="42" t="str">
        <f t="array" ref="AA27">IF(ISBLANK($O$12),"--",IF(ISBLANK(X13),"NA",PERCENTILE(IF(P12:P1007="winter",O12:O1007),0.9)))</f>
        <v>--</v>
      </c>
      <c r="AB27" s="43" t="str">
        <f t="array" ref="AB27">IF(ISBLANK($O$12),"--",IF(ISBLANK(X13),"NA",COUNT(IF(P12:P1007="winter",O12:O1007))))</f>
        <v>--</v>
      </c>
    </row>
    <row r="28" spans="3:31" ht="13.5" thickBot="1" x14ac:dyDescent="0.25">
      <c r="C28" s="31"/>
      <c r="D28" s="36"/>
      <c r="E28" s="33" t="str">
        <f t="shared" si="4"/>
        <v/>
      </c>
      <c r="F28" s="34" t="str">
        <f t="shared" si="0"/>
        <v/>
      </c>
      <c r="I28"/>
      <c r="J28"/>
      <c r="K28" s="34" t="str">
        <f t="shared" si="1"/>
        <v/>
      </c>
      <c r="N28"/>
      <c r="O28"/>
      <c r="P28" s="34" t="str">
        <f t="shared" si="2"/>
        <v/>
      </c>
      <c r="S28" s="31"/>
      <c r="T28" s="36"/>
      <c r="U28" s="34" t="str">
        <f t="shared" si="3"/>
        <v/>
      </c>
      <c r="W28" s="44" t="s">
        <v>19</v>
      </c>
      <c r="X28" s="45" t="str">
        <f t="array" ref="X28">IF(ISBLANK($T$12),"--",IF(ISBLANK(X13),"NA",AVERAGE(IF(U12:U1007="winter",T12:T1007))))</f>
        <v>--</v>
      </c>
      <c r="Y28" s="45" t="str">
        <f t="array" ref="Y28">IF(ISBLANK($T$12),"--",IF(ISBLANK(X13),"NA",MAX(IF(U12:U1007="winter",T12:T1007))))</f>
        <v>--</v>
      </c>
      <c r="Z28" s="45" t="str" cm="1">
        <f t="array" ref="Z28">IF(AND($S$7="Yes", $U$7="Cascades"),13,IF(AND(S7="Yes",U7="Coastal"),29,IF(AND(S7="Yes",U7="Columbia River"),55,IF(AND(S7="Yes",U7="Eastern"),48,IF(AND(S7="Yes",U7="Willamette Valley"),30,IF(AND(S7="Yes",U7="Ocean"),116,IF(ISBLANK($T$12),"--",IF(ISBLANK(X13),"NA",PERCENTILE(IF(U12:U1007="winter",T12:T1007),0.1)))))))))</f>
        <v>--</v>
      </c>
      <c r="AA28" s="45" t="str" cm="1">
        <f t="array" ref="AA28">IF(AND($S$7="Yes", $U$7="Cascades"),13,IF(AND(S7="Yes",U7="Coastal"),29,IF(AND(S7="Yes",U7="Columbia River"),55,IF(AND(S7="Yes",U7="Eastern"),48,IF(AND(S7="Yes",U7="Willamette Valley"),30,IF(AND(S7="Yes",U7="Ocean"),116,IF(ISBLANK($T$12),"--",IF(ISBLANK(X13),"NA",PERCENTILE(IF(U12:U1007="winter",T12:T1007),0.9)))))))))</f>
        <v>--</v>
      </c>
      <c r="AB28" s="46" t="str">
        <f t="array" ref="AB28">IF(ISBLANK($T$12),"--",IF(ISBLANK(X13),"NA",COUNT(IF(U12:U1007="winter",T12:T1007))))</f>
        <v>--</v>
      </c>
    </row>
    <row r="29" spans="3:31" ht="13.5" thickBot="1" x14ac:dyDescent="0.25">
      <c r="C29" s="31"/>
      <c r="D29" s="36"/>
      <c r="E29" s="33" t="str">
        <f t="shared" si="4"/>
        <v/>
      </c>
      <c r="F29" s="34" t="str">
        <f t="shared" si="0"/>
        <v/>
      </c>
      <c r="I29"/>
      <c r="J29"/>
      <c r="K29" s="34" t="str">
        <f t="shared" si="1"/>
        <v/>
      </c>
      <c r="N29"/>
      <c r="O29"/>
      <c r="P29" s="34" t="str">
        <f t="shared" si="2"/>
        <v/>
      </c>
      <c r="S29" s="31"/>
      <c r="T29" s="36"/>
      <c r="U29" s="34" t="str">
        <f t="shared" si="3"/>
        <v/>
      </c>
    </row>
    <row r="30" spans="3:31" x14ac:dyDescent="0.2">
      <c r="C30" s="31"/>
      <c r="D30" s="36"/>
      <c r="E30" s="33" t="str">
        <f t="shared" si="4"/>
        <v/>
      </c>
      <c r="F30" s="34" t="str">
        <f t="shared" si="0"/>
        <v/>
      </c>
      <c r="I30"/>
      <c r="J30"/>
      <c r="K30" s="34" t="str">
        <f t="shared" si="1"/>
        <v/>
      </c>
      <c r="N30"/>
      <c r="O30"/>
      <c r="P30" s="34" t="str">
        <f t="shared" si="2"/>
        <v/>
      </c>
      <c r="S30" s="31"/>
      <c r="T30" s="36"/>
      <c r="U30" s="34" t="str">
        <f t="shared" si="3"/>
        <v/>
      </c>
      <c r="W30" s="433" t="s">
        <v>47</v>
      </c>
      <c r="X30" s="434"/>
      <c r="Y30" s="434"/>
      <c r="Z30" s="434"/>
      <c r="AA30" s="434"/>
      <c r="AB30" s="435"/>
    </row>
    <row r="31" spans="3:31" x14ac:dyDescent="0.2">
      <c r="C31" s="31"/>
      <c r="D31" s="36"/>
      <c r="E31" s="33" t="str">
        <f t="shared" si="4"/>
        <v/>
      </c>
      <c r="F31" s="34" t="str">
        <f t="shared" si="0"/>
        <v/>
      </c>
      <c r="I31"/>
      <c r="J31"/>
      <c r="K31" s="34" t="str">
        <f t="shared" si="1"/>
        <v/>
      </c>
      <c r="N31"/>
      <c r="O31"/>
      <c r="P31" s="34" t="str">
        <f t="shared" si="2"/>
        <v/>
      </c>
      <c r="S31" s="31"/>
      <c r="T31" s="36"/>
      <c r="U31" s="34" t="str">
        <f t="shared" si="3"/>
        <v/>
      </c>
      <c r="W31" s="37"/>
      <c r="X31" s="38" t="s">
        <v>38</v>
      </c>
      <c r="Y31" s="38" t="s">
        <v>39</v>
      </c>
      <c r="Z31" s="39">
        <v>0.1</v>
      </c>
      <c r="AA31" s="39">
        <v>0.9</v>
      </c>
      <c r="AB31" s="40" t="s">
        <v>40</v>
      </c>
    </row>
    <row r="32" spans="3:31" x14ac:dyDescent="0.2">
      <c r="C32" s="31"/>
      <c r="D32" s="36"/>
      <c r="E32" s="33" t="str">
        <f t="shared" si="4"/>
        <v/>
      </c>
      <c r="F32" s="34" t="str">
        <f t="shared" si="0"/>
        <v/>
      </c>
      <c r="I32"/>
      <c r="J32"/>
      <c r="K32" s="34" t="str">
        <f t="shared" si="1"/>
        <v/>
      </c>
      <c r="N32"/>
      <c r="O32"/>
      <c r="P32" s="34" t="str">
        <f t="shared" si="2"/>
        <v/>
      </c>
      <c r="S32" s="31"/>
      <c r="T32" s="36"/>
      <c r="U32" s="34" t="str">
        <f t="shared" si="3"/>
        <v/>
      </c>
      <c r="W32" s="41" t="s">
        <v>16</v>
      </c>
      <c r="X32" s="42" t="str">
        <f>IF(ISBLANK($D$12),"--",AVERAGE(E12:E1007))</f>
        <v>--</v>
      </c>
      <c r="Y32" s="408" t="str">
        <f>IF(N8="Yes",0.09,IF(ISBLANK($D$12),"--",MAX(E12:E1012)))</f>
        <v>--</v>
      </c>
      <c r="Z32" s="42" t="str">
        <f>IF(ISBLANK($D$12),"--",PERCENTILE(E12:E1007,0.1))</f>
        <v>--</v>
      </c>
      <c r="AA32" s="42" t="str">
        <f>IF(ISBLANK($D$12),"--",PERCENTILE(E12:E1007,0.9))</f>
        <v>--</v>
      </c>
      <c r="AB32" s="43" t="str">
        <f>IF(N8="Yes",1,IF(ISBLANK($D$12),"--",COUNT(E12:E1007)))</f>
        <v>--</v>
      </c>
    </row>
    <row r="33" spans="3:28" x14ac:dyDescent="0.2">
      <c r="C33" s="31"/>
      <c r="D33" s="36"/>
      <c r="E33" s="33" t="str">
        <f t="shared" si="4"/>
        <v/>
      </c>
      <c r="F33" s="34" t="str">
        <f t="shared" si="0"/>
        <v/>
      </c>
      <c r="I33"/>
      <c r="J33"/>
      <c r="K33" s="34" t="str">
        <f t="shared" si="1"/>
        <v/>
      </c>
      <c r="N33"/>
      <c r="O33"/>
      <c r="P33" s="34" t="str">
        <f t="shared" si="2"/>
        <v/>
      </c>
      <c r="S33" s="31"/>
      <c r="T33" s="36"/>
      <c r="U33" s="34" t="str">
        <f t="shared" si="3"/>
        <v/>
      </c>
      <c r="W33" s="41" t="s">
        <v>17</v>
      </c>
      <c r="X33" s="42" t="str">
        <f>IF(ISBLANK($J$12),"--",AVERAGE(J12:J1007))</f>
        <v>--</v>
      </c>
      <c r="Y33" s="42" t="str">
        <f>IF(ISBLANK($J$12),"--",MAX(J12:J1012))</f>
        <v>--</v>
      </c>
      <c r="Z33" s="42" t="str">
        <f>IF(ISBLANK($J$12),"--",PERCENTILE(J12:J1007,0.1))</f>
        <v>--</v>
      </c>
      <c r="AA33" s="42" t="str">
        <f>IF(ISBLANK($J$12),"--",PERCENTILE(J12:J1007,0.9))</f>
        <v>--</v>
      </c>
      <c r="AB33" s="43" t="str">
        <f>IF(ISBLANK($J$12),"--",COUNT(J12:J1007))</f>
        <v>--</v>
      </c>
    </row>
    <row r="34" spans="3:28" x14ac:dyDescent="0.2">
      <c r="C34" s="31"/>
      <c r="D34" s="36"/>
      <c r="E34" s="33" t="str">
        <f t="shared" si="4"/>
        <v/>
      </c>
      <c r="F34" s="34" t="str">
        <f t="shared" si="0"/>
        <v/>
      </c>
      <c r="I34"/>
      <c r="J34"/>
      <c r="K34" s="34" t="str">
        <f t="shared" si="1"/>
        <v/>
      </c>
      <c r="N34"/>
      <c r="O34"/>
      <c r="P34" s="34" t="str">
        <f t="shared" si="2"/>
        <v/>
      </c>
      <c r="S34" s="31"/>
      <c r="T34" s="36"/>
      <c r="U34" s="34" t="str">
        <f t="shared" si="3"/>
        <v/>
      </c>
      <c r="W34" s="41" t="s">
        <v>18</v>
      </c>
      <c r="X34" s="42" t="str">
        <f>IF(ISBLANK($O$12),"--",AVERAGE(O12:O1007))</f>
        <v>--</v>
      </c>
      <c r="Y34" s="42" t="str">
        <f>IF(ISBLANK($O$12),"--",MAX(O12:O1012))</f>
        <v>--</v>
      </c>
      <c r="Z34" s="42" t="str">
        <f>IF(ISBLANK($O$12),"--",PERCENTILE(O12:O1007,0.1))</f>
        <v>--</v>
      </c>
      <c r="AA34" s="42" t="str">
        <f>IF(ISBLANK($O$12),"--",PERCENTILE(O12:O1007,0.9))</f>
        <v>--</v>
      </c>
      <c r="AB34" s="43" t="str">
        <f>IF(ISBLANK($O$12),"--",COUNT(O12:O1007))</f>
        <v>--</v>
      </c>
    </row>
    <row r="35" spans="3:28" ht="13.5" thickBot="1" x14ac:dyDescent="0.25">
      <c r="C35" s="31"/>
      <c r="D35" s="36"/>
      <c r="E35" s="33" t="str">
        <f t="shared" si="4"/>
        <v/>
      </c>
      <c r="F35" s="34" t="str">
        <f t="shared" si="0"/>
        <v/>
      </c>
      <c r="I35"/>
      <c r="J35"/>
      <c r="K35" s="34" t="str">
        <f t="shared" si="1"/>
        <v/>
      </c>
      <c r="N35"/>
      <c r="O35"/>
      <c r="P35" s="34" t="str">
        <f t="shared" si="2"/>
        <v/>
      </c>
      <c r="S35" s="31"/>
      <c r="T35" s="36"/>
      <c r="U35" s="34" t="str">
        <f t="shared" si="3"/>
        <v/>
      </c>
      <c r="W35" s="44" t="s">
        <v>19</v>
      </c>
      <c r="X35" s="45" t="str">
        <f>IF(ISBLANK($T$12),"--",AVERAGE(T12:T1007))</f>
        <v>--</v>
      </c>
      <c r="Y35" s="45" t="str">
        <f>IF(ISBLANK($T$12),"--",MAX(T12:T1012))</f>
        <v>--</v>
      </c>
      <c r="Z35" s="45" t="str">
        <f>IF(AND($S$7="Yes", $U$7="Cascades"),13,IF(AND(S7="Yes",U7="Coastal"),29,IF(AND(S7="Yes",U7="Columbia River"),55,IF(AND(S7="Yes",U7="Eastern"),48,IF(AND(S7="Yes",U7="Willamette Valley"),30,IF(AND(S7="Yes",U7="Ocean"),116,IF(ISBLANK($T$12),"--",PERCENTILE(T12:T1007,0.1))))))))</f>
        <v>--</v>
      </c>
      <c r="AA35" s="45" t="str">
        <f>IF(AND($S$7="Yes", $U$7="Cascades"),13,IF(AND(S7="Yes",U7="Coastal"),29,IF(AND(S7="Yes",U7="Columbia River"),55,IF(AND(S7="Yes",U7="Eastern"),48,IF(AND(S7="Yes",U7="Willamette Valley"),30,IF(AND(S7="Yes",U7="Ocean"),116,IF(ISBLANK($T$12),"--",PERCENTILE(T12:T1007,0.9))))))))</f>
        <v>--</v>
      </c>
      <c r="AB35" s="46" t="str">
        <f>IF(ISBLANK($T$12),"--",COUNT(T12:T1007))</f>
        <v>--</v>
      </c>
    </row>
    <row r="36" spans="3:28" x14ac:dyDescent="0.2">
      <c r="C36" s="31"/>
      <c r="D36" s="36"/>
      <c r="E36" s="33" t="str">
        <f t="shared" si="4"/>
        <v/>
      </c>
      <c r="F36" s="34" t="str">
        <f t="shared" si="0"/>
        <v/>
      </c>
      <c r="I36"/>
      <c r="J36"/>
      <c r="K36" s="34" t="str">
        <f t="shared" si="1"/>
        <v/>
      </c>
      <c r="N36"/>
      <c r="O36"/>
      <c r="P36" s="34" t="str">
        <f t="shared" si="2"/>
        <v/>
      </c>
      <c r="S36" s="31"/>
      <c r="T36" s="36"/>
      <c r="U36" s="34" t="str">
        <f t="shared" si="3"/>
        <v/>
      </c>
      <c r="W36" s="29"/>
      <c r="X36" s="47"/>
      <c r="Y36" s="47"/>
      <c r="Z36" s="47"/>
      <c r="AA36" s="47"/>
      <c r="AB36" s="48"/>
    </row>
    <row r="37" spans="3:28" ht="13.9" customHeight="1" x14ac:dyDescent="0.2">
      <c r="C37" s="31"/>
      <c r="D37" s="36"/>
      <c r="E37" s="33" t="str">
        <f t="shared" si="4"/>
        <v/>
      </c>
      <c r="F37" s="34" t="str">
        <f t="shared" si="0"/>
        <v/>
      </c>
      <c r="I37"/>
      <c r="J37"/>
      <c r="K37" s="34" t="str">
        <f t="shared" si="1"/>
        <v/>
      </c>
      <c r="N37"/>
      <c r="O37"/>
      <c r="P37" s="34" t="str">
        <f t="shared" si="2"/>
        <v/>
      </c>
      <c r="S37" s="31"/>
      <c r="T37" s="36"/>
      <c r="U37" s="34" t="str">
        <f t="shared" si="3"/>
        <v/>
      </c>
      <c r="W37" s="25"/>
      <c r="X37" s="25"/>
      <c r="Y37" s="25"/>
      <c r="Z37" s="25"/>
      <c r="AA37" s="25"/>
      <c r="AB37" s="25"/>
    </row>
    <row r="38" spans="3:28" ht="13.9" customHeight="1" x14ac:dyDescent="0.2">
      <c r="C38" s="31"/>
      <c r="D38" s="36"/>
      <c r="E38" s="33" t="str">
        <f t="shared" si="4"/>
        <v/>
      </c>
      <c r="F38" s="34" t="str">
        <f t="shared" si="0"/>
        <v/>
      </c>
      <c r="I38"/>
      <c r="J38"/>
      <c r="K38" s="34" t="str">
        <f t="shared" si="1"/>
        <v/>
      </c>
      <c r="N38"/>
      <c r="O38"/>
      <c r="P38" s="34" t="str">
        <f t="shared" si="2"/>
        <v/>
      </c>
      <c r="S38" s="31"/>
      <c r="T38" s="36"/>
      <c r="U38" s="34" t="str">
        <f t="shared" si="3"/>
        <v/>
      </c>
    </row>
    <row r="39" spans="3:28" ht="14.65" customHeight="1" x14ac:dyDescent="0.2">
      <c r="C39" s="31"/>
      <c r="D39" s="36"/>
      <c r="E39" s="33" t="str">
        <f t="shared" si="4"/>
        <v/>
      </c>
      <c r="F39" s="34" t="str">
        <f t="shared" si="0"/>
        <v/>
      </c>
      <c r="I39"/>
      <c r="J39"/>
      <c r="K39" s="34" t="str">
        <f t="shared" si="1"/>
        <v/>
      </c>
      <c r="N39"/>
      <c r="O39"/>
      <c r="P39" s="34" t="str">
        <f t="shared" si="2"/>
        <v/>
      </c>
      <c r="S39" s="31"/>
      <c r="T39" s="36"/>
      <c r="U39" s="34" t="str">
        <f t="shared" si="3"/>
        <v/>
      </c>
    </row>
    <row r="40" spans="3:28" x14ac:dyDescent="0.2">
      <c r="C40" s="31"/>
      <c r="D40" s="36"/>
      <c r="E40" s="33" t="str">
        <f t="shared" si="4"/>
        <v/>
      </c>
      <c r="F40" s="34" t="str">
        <f t="shared" si="0"/>
        <v/>
      </c>
      <c r="I40"/>
      <c r="J40"/>
      <c r="K40" s="34" t="str">
        <f t="shared" si="1"/>
        <v/>
      </c>
      <c r="N40"/>
      <c r="O40"/>
      <c r="P40" s="34" t="str">
        <f t="shared" si="2"/>
        <v/>
      </c>
      <c r="S40" s="31"/>
      <c r="T40" s="36"/>
      <c r="U40" s="34" t="str">
        <f t="shared" si="3"/>
        <v/>
      </c>
    </row>
    <row r="41" spans="3:28" x14ac:dyDescent="0.2">
      <c r="C41" s="31"/>
      <c r="D41" s="36"/>
      <c r="E41" s="33" t="str">
        <f t="shared" si="4"/>
        <v/>
      </c>
      <c r="F41" s="34" t="str">
        <f t="shared" si="0"/>
        <v/>
      </c>
      <c r="I41"/>
      <c r="J41"/>
      <c r="K41" s="34" t="str">
        <f t="shared" si="1"/>
        <v/>
      </c>
      <c r="N41"/>
      <c r="O41"/>
      <c r="P41" s="34" t="str">
        <f t="shared" si="2"/>
        <v/>
      </c>
      <c r="S41" s="31"/>
      <c r="T41" s="36"/>
      <c r="U41" s="34" t="str">
        <f t="shared" si="3"/>
        <v/>
      </c>
    </row>
    <row r="42" spans="3:28" x14ac:dyDescent="0.2">
      <c r="C42" s="31"/>
      <c r="D42" s="36"/>
      <c r="E42" s="33" t="str">
        <f t="shared" si="4"/>
        <v/>
      </c>
      <c r="F42" s="34" t="str">
        <f t="shared" si="0"/>
        <v/>
      </c>
      <c r="I42"/>
      <c r="J42"/>
      <c r="K42" s="34" t="str">
        <f t="shared" si="1"/>
        <v/>
      </c>
      <c r="N42"/>
      <c r="O42"/>
      <c r="P42" s="34" t="str">
        <f t="shared" si="2"/>
        <v/>
      </c>
      <c r="S42" s="31"/>
      <c r="T42" s="36"/>
      <c r="U42" s="34" t="str">
        <f t="shared" si="3"/>
        <v/>
      </c>
    </row>
    <row r="43" spans="3:28" x14ac:dyDescent="0.2">
      <c r="C43" s="31"/>
      <c r="D43" s="36"/>
      <c r="E43" s="33" t="str">
        <f t="shared" si="4"/>
        <v/>
      </c>
      <c r="F43" s="34" t="str">
        <f t="shared" si="0"/>
        <v/>
      </c>
      <c r="I43"/>
      <c r="J43"/>
      <c r="K43" s="34" t="str">
        <f t="shared" si="1"/>
        <v/>
      </c>
      <c r="N43"/>
      <c r="O43"/>
      <c r="P43" s="34" t="str">
        <f t="shared" si="2"/>
        <v/>
      </c>
      <c r="S43" s="31"/>
      <c r="T43" s="36"/>
      <c r="U43" s="34" t="str">
        <f t="shared" si="3"/>
        <v/>
      </c>
    </row>
    <row r="44" spans="3:28" x14ac:dyDescent="0.2">
      <c r="C44" s="31"/>
      <c r="D44" s="36"/>
      <c r="E44" s="33" t="str">
        <f t="shared" si="4"/>
        <v/>
      </c>
      <c r="F44" s="34" t="str">
        <f t="shared" si="0"/>
        <v/>
      </c>
      <c r="I44"/>
      <c r="J44"/>
      <c r="K44" s="34" t="str">
        <f t="shared" si="1"/>
        <v/>
      </c>
      <c r="N44"/>
      <c r="O44"/>
      <c r="P44" s="34" t="str">
        <f t="shared" si="2"/>
        <v/>
      </c>
      <c r="S44" s="31"/>
      <c r="T44" s="36"/>
      <c r="U44" s="34" t="str">
        <f t="shared" si="3"/>
        <v/>
      </c>
    </row>
    <row r="45" spans="3:28" x14ac:dyDescent="0.2">
      <c r="C45" s="31"/>
      <c r="D45" s="36"/>
      <c r="E45" s="33" t="str">
        <f t="shared" si="4"/>
        <v/>
      </c>
      <c r="F45" s="34" t="str">
        <f t="shared" si="0"/>
        <v/>
      </c>
      <c r="I45"/>
      <c r="J45"/>
      <c r="K45" s="34" t="str">
        <f t="shared" si="1"/>
        <v/>
      </c>
      <c r="N45"/>
      <c r="O45"/>
      <c r="P45" s="34" t="str">
        <f t="shared" si="2"/>
        <v/>
      </c>
      <c r="S45" s="31"/>
      <c r="T45" s="36"/>
      <c r="U45" s="34" t="str">
        <f t="shared" si="3"/>
        <v/>
      </c>
    </row>
    <row r="46" spans="3:28" x14ac:dyDescent="0.2">
      <c r="C46" s="31"/>
      <c r="D46" s="36"/>
      <c r="E46" s="33" t="str">
        <f t="shared" si="4"/>
        <v/>
      </c>
      <c r="F46" s="34" t="str">
        <f t="shared" si="0"/>
        <v/>
      </c>
      <c r="I46"/>
      <c r="J46"/>
      <c r="K46" s="34" t="str">
        <f t="shared" si="1"/>
        <v/>
      </c>
      <c r="N46"/>
      <c r="O46"/>
      <c r="P46" s="34" t="str">
        <f t="shared" si="2"/>
        <v/>
      </c>
      <c r="S46" s="31"/>
      <c r="T46" s="36"/>
      <c r="U46" s="34" t="str">
        <f t="shared" si="3"/>
        <v/>
      </c>
    </row>
    <row r="47" spans="3:28" x14ac:dyDescent="0.2">
      <c r="C47" s="31"/>
      <c r="D47" s="36"/>
      <c r="E47" s="33" t="str">
        <f t="shared" si="4"/>
        <v/>
      </c>
      <c r="F47" s="34" t="str">
        <f t="shared" si="0"/>
        <v/>
      </c>
      <c r="I47"/>
      <c r="J47"/>
      <c r="K47" s="34" t="str">
        <f t="shared" si="1"/>
        <v/>
      </c>
      <c r="N47"/>
      <c r="O47"/>
      <c r="P47" s="34" t="str">
        <f t="shared" si="2"/>
        <v/>
      </c>
      <c r="S47" s="31"/>
      <c r="T47" s="36"/>
      <c r="U47" s="34" t="str">
        <f t="shared" si="3"/>
        <v/>
      </c>
    </row>
    <row r="48" spans="3:28" x14ac:dyDescent="0.2">
      <c r="C48" s="31"/>
      <c r="D48" s="36"/>
      <c r="E48" s="33" t="str">
        <f t="shared" si="4"/>
        <v/>
      </c>
      <c r="F48" s="34" t="str">
        <f t="shared" si="0"/>
        <v/>
      </c>
      <c r="I48"/>
      <c r="J48"/>
      <c r="K48" s="34" t="str">
        <f t="shared" si="1"/>
        <v/>
      </c>
      <c r="N48"/>
      <c r="O48"/>
      <c r="P48" s="34" t="str">
        <f t="shared" si="2"/>
        <v/>
      </c>
      <c r="S48" s="31"/>
      <c r="T48" s="36"/>
      <c r="U48" s="34" t="str">
        <f t="shared" si="3"/>
        <v/>
      </c>
    </row>
    <row r="49" spans="3:21" x14ac:dyDescent="0.2">
      <c r="C49" s="31"/>
      <c r="D49" s="36"/>
      <c r="E49" s="33" t="str">
        <f t="shared" si="4"/>
        <v/>
      </c>
      <c r="F49" s="34" t="str">
        <f t="shared" si="0"/>
        <v/>
      </c>
      <c r="I49"/>
      <c r="J49"/>
      <c r="K49" s="34" t="str">
        <f t="shared" si="1"/>
        <v/>
      </c>
      <c r="N49"/>
      <c r="O49"/>
      <c r="P49" s="34" t="str">
        <f t="shared" si="2"/>
        <v/>
      </c>
      <c r="S49" s="31"/>
      <c r="T49" s="36"/>
      <c r="U49" s="34" t="str">
        <f t="shared" si="3"/>
        <v/>
      </c>
    </row>
    <row r="50" spans="3:21" x14ac:dyDescent="0.2">
      <c r="C50" s="31"/>
      <c r="D50" s="36"/>
      <c r="E50" s="33" t="str">
        <f t="shared" si="4"/>
        <v/>
      </c>
      <c r="F50" s="34" t="str">
        <f t="shared" si="0"/>
        <v/>
      </c>
      <c r="I50"/>
      <c r="J50"/>
      <c r="K50" s="34" t="str">
        <f t="shared" si="1"/>
        <v/>
      </c>
      <c r="N50"/>
      <c r="O50"/>
      <c r="P50" s="34" t="str">
        <f t="shared" si="2"/>
        <v/>
      </c>
      <c r="S50" s="31"/>
      <c r="T50" s="36"/>
      <c r="U50" s="34" t="str">
        <f t="shared" si="3"/>
        <v/>
      </c>
    </row>
    <row r="51" spans="3:21" x14ac:dyDescent="0.2">
      <c r="C51" s="31"/>
      <c r="D51" s="36"/>
      <c r="E51" s="33" t="str">
        <f t="shared" si="4"/>
        <v/>
      </c>
      <c r="F51" s="34" t="str">
        <f t="shared" si="0"/>
        <v/>
      </c>
      <c r="I51"/>
      <c r="J51"/>
      <c r="K51" s="34" t="str">
        <f t="shared" si="1"/>
        <v/>
      </c>
      <c r="N51"/>
      <c r="O51"/>
      <c r="P51" s="34" t="str">
        <f t="shared" si="2"/>
        <v/>
      </c>
      <c r="S51" s="31"/>
      <c r="T51" s="36"/>
      <c r="U51" s="34" t="str">
        <f t="shared" si="3"/>
        <v/>
      </c>
    </row>
    <row r="52" spans="3:21" x14ac:dyDescent="0.2">
      <c r="C52" s="31"/>
      <c r="D52" s="36"/>
      <c r="E52" s="33" t="str">
        <f t="shared" si="4"/>
        <v/>
      </c>
      <c r="F52" s="34" t="str">
        <f t="shared" si="0"/>
        <v/>
      </c>
      <c r="I52"/>
      <c r="J52"/>
      <c r="K52" s="34" t="str">
        <f t="shared" si="1"/>
        <v/>
      </c>
      <c r="N52"/>
      <c r="O52"/>
      <c r="P52" s="34" t="str">
        <f t="shared" si="2"/>
        <v/>
      </c>
      <c r="S52" s="31"/>
      <c r="T52" s="36"/>
      <c r="U52" s="34" t="str">
        <f t="shared" si="3"/>
        <v/>
      </c>
    </row>
    <row r="53" spans="3:21" x14ac:dyDescent="0.2">
      <c r="C53" s="31"/>
      <c r="D53" s="36"/>
      <c r="E53" s="33" t="str">
        <f t="shared" si="4"/>
        <v/>
      </c>
      <c r="F53" s="34" t="str">
        <f t="shared" si="0"/>
        <v/>
      </c>
      <c r="I53"/>
      <c r="J53"/>
      <c r="K53" s="34" t="str">
        <f t="shared" si="1"/>
        <v/>
      </c>
      <c r="N53"/>
      <c r="O53"/>
      <c r="P53" s="34" t="str">
        <f t="shared" si="2"/>
        <v/>
      </c>
      <c r="S53" s="31"/>
      <c r="T53" s="36"/>
      <c r="U53" s="34" t="str">
        <f t="shared" si="3"/>
        <v/>
      </c>
    </row>
    <row r="54" spans="3:21" x14ac:dyDescent="0.2">
      <c r="C54" s="31"/>
      <c r="D54" s="36"/>
      <c r="E54" s="33" t="str">
        <f t="shared" si="4"/>
        <v/>
      </c>
      <c r="F54" s="34" t="str">
        <f t="shared" si="0"/>
        <v/>
      </c>
      <c r="I54"/>
      <c r="J54"/>
      <c r="K54" s="34" t="str">
        <f t="shared" si="1"/>
        <v/>
      </c>
      <c r="N54"/>
      <c r="O54"/>
      <c r="P54" s="34" t="str">
        <f t="shared" si="2"/>
        <v/>
      </c>
      <c r="S54" s="31"/>
      <c r="T54" s="36"/>
      <c r="U54" s="34" t="str">
        <f t="shared" si="3"/>
        <v/>
      </c>
    </row>
    <row r="55" spans="3:21" x14ac:dyDescent="0.2">
      <c r="C55" s="31"/>
      <c r="D55" s="36"/>
      <c r="E55" s="33" t="str">
        <f t="shared" si="4"/>
        <v/>
      </c>
      <c r="F55" s="34" t="str">
        <f t="shared" si="0"/>
        <v/>
      </c>
      <c r="I55"/>
      <c r="J55"/>
      <c r="K55" s="34" t="str">
        <f t="shared" si="1"/>
        <v/>
      </c>
      <c r="N55"/>
      <c r="O55"/>
      <c r="P55" s="34" t="str">
        <f t="shared" si="2"/>
        <v/>
      </c>
      <c r="S55" s="31"/>
      <c r="T55" s="36"/>
      <c r="U55" s="34" t="str">
        <f t="shared" si="3"/>
        <v/>
      </c>
    </row>
    <row r="56" spans="3:21" x14ac:dyDescent="0.2">
      <c r="C56" s="31"/>
      <c r="D56" s="36"/>
      <c r="E56" s="33" t="str">
        <f t="shared" si="4"/>
        <v/>
      </c>
      <c r="F56" s="34" t="str">
        <f t="shared" si="0"/>
        <v/>
      </c>
      <c r="I56"/>
      <c r="J56"/>
      <c r="K56" s="34" t="str">
        <f t="shared" si="1"/>
        <v/>
      </c>
      <c r="N56"/>
      <c r="O56"/>
      <c r="P56" s="34" t="str">
        <f t="shared" si="2"/>
        <v/>
      </c>
      <c r="S56" s="31"/>
      <c r="T56" s="36"/>
      <c r="U56" s="34" t="str">
        <f t="shared" si="3"/>
        <v/>
      </c>
    </row>
    <row r="57" spans="3:21" x14ac:dyDescent="0.2">
      <c r="C57" s="31"/>
      <c r="D57" s="36"/>
      <c r="E57" s="33" t="str">
        <f t="shared" si="4"/>
        <v/>
      </c>
      <c r="F57" s="34" t="str">
        <f t="shared" si="0"/>
        <v/>
      </c>
      <c r="I57"/>
      <c r="J57"/>
      <c r="K57" s="34" t="str">
        <f t="shared" si="1"/>
        <v/>
      </c>
      <c r="N57"/>
      <c r="O57"/>
      <c r="P57" s="34" t="str">
        <f t="shared" si="2"/>
        <v/>
      </c>
      <c r="S57" s="31"/>
      <c r="T57" s="36"/>
      <c r="U57" s="34" t="str">
        <f t="shared" si="3"/>
        <v/>
      </c>
    </row>
    <row r="58" spans="3:21" x14ac:dyDescent="0.2">
      <c r="C58" s="31"/>
      <c r="D58" s="36"/>
      <c r="E58" s="33" t="str">
        <f t="shared" si="4"/>
        <v/>
      </c>
      <c r="F58" s="34" t="str">
        <f t="shared" si="0"/>
        <v/>
      </c>
      <c r="I58"/>
      <c r="J58"/>
      <c r="K58" s="34" t="str">
        <f t="shared" si="1"/>
        <v/>
      </c>
      <c r="N58"/>
      <c r="O58"/>
      <c r="P58" s="34" t="str">
        <f t="shared" si="2"/>
        <v/>
      </c>
      <c r="S58" s="31"/>
      <c r="T58" s="36"/>
      <c r="U58" s="34" t="str">
        <f t="shared" si="3"/>
        <v/>
      </c>
    </row>
    <row r="59" spans="3:21" x14ac:dyDescent="0.2">
      <c r="C59" s="31"/>
      <c r="D59" s="36"/>
      <c r="E59" s="33" t="str">
        <f t="shared" si="4"/>
        <v/>
      </c>
      <c r="F59" s="34" t="str">
        <f t="shared" si="0"/>
        <v/>
      </c>
      <c r="I59"/>
      <c r="J59"/>
      <c r="K59" s="34" t="str">
        <f t="shared" si="1"/>
        <v/>
      </c>
      <c r="N59"/>
      <c r="O59"/>
      <c r="P59" s="34" t="str">
        <f t="shared" si="2"/>
        <v/>
      </c>
      <c r="S59" s="31"/>
      <c r="T59" s="36"/>
      <c r="U59" s="34" t="str">
        <f t="shared" si="3"/>
        <v/>
      </c>
    </row>
    <row r="60" spans="3:21" x14ac:dyDescent="0.2">
      <c r="C60" s="31"/>
      <c r="D60" s="36"/>
      <c r="E60" s="33" t="str">
        <f t="shared" si="4"/>
        <v/>
      </c>
      <c r="F60" s="34" t="str">
        <f t="shared" si="0"/>
        <v/>
      </c>
      <c r="I60"/>
      <c r="J60"/>
      <c r="K60" s="34" t="str">
        <f t="shared" si="1"/>
        <v/>
      </c>
      <c r="N60"/>
      <c r="O60"/>
      <c r="P60" s="34" t="str">
        <f t="shared" si="2"/>
        <v/>
      </c>
      <c r="S60" s="31"/>
      <c r="T60" s="36"/>
      <c r="U60" s="34" t="str">
        <f t="shared" si="3"/>
        <v/>
      </c>
    </row>
    <row r="61" spans="3:21" x14ac:dyDescent="0.2">
      <c r="C61" s="31"/>
      <c r="D61" s="36"/>
      <c r="E61" s="33" t="str">
        <f t="shared" si="4"/>
        <v/>
      </c>
      <c r="F61" s="34" t="str">
        <f t="shared" si="0"/>
        <v/>
      </c>
      <c r="I61" s="31"/>
      <c r="J61" s="36"/>
      <c r="K61" s="34" t="str">
        <f t="shared" si="1"/>
        <v/>
      </c>
      <c r="N61"/>
      <c r="O61"/>
      <c r="P61" s="34" t="str">
        <f t="shared" si="2"/>
        <v/>
      </c>
      <c r="S61" s="31"/>
      <c r="T61" s="36"/>
      <c r="U61" s="34" t="str">
        <f t="shared" si="3"/>
        <v/>
      </c>
    </row>
    <row r="62" spans="3:21" x14ac:dyDescent="0.2">
      <c r="C62" s="31"/>
      <c r="D62" s="36"/>
      <c r="E62" s="33" t="str">
        <f t="shared" si="4"/>
        <v/>
      </c>
      <c r="F62" s="34" t="str">
        <f t="shared" si="0"/>
        <v/>
      </c>
      <c r="I62" s="31"/>
      <c r="J62" s="36"/>
      <c r="K62" s="34" t="str">
        <f t="shared" si="1"/>
        <v/>
      </c>
      <c r="N62" s="31"/>
      <c r="O62" s="36"/>
      <c r="P62" s="34" t="str">
        <f t="shared" si="2"/>
        <v/>
      </c>
      <c r="S62" s="31"/>
      <c r="T62" s="36"/>
      <c r="U62" s="34" t="str">
        <f t="shared" si="3"/>
        <v/>
      </c>
    </row>
    <row r="63" spans="3:21" x14ac:dyDescent="0.2">
      <c r="C63" s="31"/>
      <c r="D63" s="36"/>
      <c r="E63" s="33" t="str">
        <f t="shared" si="4"/>
        <v/>
      </c>
      <c r="F63" s="34" t="str">
        <f t="shared" si="0"/>
        <v/>
      </c>
      <c r="I63" s="31"/>
      <c r="J63" s="36"/>
      <c r="K63" s="34" t="str">
        <f t="shared" si="1"/>
        <v/>
      </c>
      <c r="N63" s="31"/>
      <c r="O63" s="36"/>
      <c r="P63" s="34" t="str">
        <f t="shared" si="2"/>
        <v/>
      </c>
      <c r="S63" s="31"/>
      <c r="T63" s="36"/>
      <c r="U63" s="34" t="str">
        <f t="shared" si="3"/>
        <v/>
      </c>
    </row>
    <row r="64" spans="3:21" x14ac:dyDescent="0.2">
      <c r="C64" s="31"/>
      <c r="D64" s="36"/>
      <c r="E64" s="33" t="str">
        <f t="shared" si="4"/>
        <v/>
      </c>
      <c r="F64" s="34" t="str">
        <f t="shared" si="0"/>
        <v/>
      </c>
      <c r="I64" s="31"/>
      <c r="J64" s="36"/>
      <c r="K64" s="34" t="str">
        <f t="shared" si="1"/>
        <v/>
      </c>
      <c r="N64" s="31"/>
      <c r="O64" s="36"/>
      <c r="P64" s="34" t="str">
        <f t="shared" si="2"/>
        <v/>
      </c>
      <c r="S64" s="31"/>
      <c r="T64" s="36"/>
      <c r="U64" s="34" t="str">
        <f t="shared" si="3"/>
        <v/>
      </c>
    </row>
    <row r="65" spans="3:21" x14ac:dyDescent="0.2">
      <c r="C65" s="31"/>
      <c r="D65" s="36"/>
      <c r="E65" s="33" t="str">
        <f t="shared" si="4"/>
        <v/>
      </c>
      <c r="F65" s="34" t="str">
        <f t="shared" si="0"/>
        <v/>
      </c>
      <c r="I65" s="31"/>
      <c r="J65" s="36"/>
      <c r="K65" s="34" t="str">
        <f t="shared" si="1"/>
        <v/>
      </c>
      <c r="N65" s="31"/>
      <c r="O65" s="36"/>
      <c r="P65" s="34" t="str">
        <f t="shared" si="2"/>
        <v/>
      </c>
      <c r="S65" s="31"/>
      <c r="T65" s="36"/>
      <c r="U65" s="34" t="str">
        <f t="shared" si="3"/>
        <v/>
      </c>
    </row>
    <row r="66" spans="3:21" x14ac:dyDescent="0.2">
      <c r="C66" s="31"/>
      <c r="D66" s="36"/>
      <c r="E66" s="33" t="str">
        <f t="shared" si="4"/>
        <v/>
      </c>
      <c r="F66" s="34" t="str">
        <f t="shared" si="0"/>
        <v/>
      </c>
      <c r="I66" s="31"/>
      <c r="J66" s="36"/>
      <c r="K66" s="34" t="str">
        <f t="shared" si="1"/>
        <v/>
      </c>
      <c r="N66" s="31"/>
      <c r="O66" s="36"/>
      <c r="P66" s="34" t="str">
        <f t="shared" si="2"/>
        <v/>
      </c>
      <c r="S66" s="31"/>
      <c r="T66" s="36"/>
      <c r="U66" s="34" t="str">
        <f t="shared" si="3"/>
        <v/>
      </c>
    </row>
    <row r="67" spans="3:21" x14ac:dyDescent="0.2">
      <c r="C67" s="31"/>
      <c r="D67" s="36"/>
      <c r="E67" s="33" t="str">
        <f t="shared" si="4"/>
        <v/>
      </c>
      <c r="F67" s="34" t="str">
        <f t="shared" si="0"/>
        <v/>
      </c>
      <c r="I67" s="31"/>
      <c r="J67" s="36"/>
      <c r="K67" s="34" t="str">
        <f t="shared" si="1"/>
        <v/>
      </c>
      <c r="N67" s="31"/>
      <c r="O67" s="36"/>
      <c r="P67" s="34" t="str">
        <f t="shared" si="2"/>
        <v/>
      </c>
      <c r="S67" s="31"/>
      <c r="T67" s="36"/>
      <c r="U67" s="34" t="str">
        <f t="shared" si="3"/>
        <v/>
      </c>
    </row>
    <row r="68" spans="3:21" x14ac:dyDescent="0.2">
      <c r="C68" s="31"/>
      <c r="D68" s="36"/>
      <c r="E68" s="33" t="str">
        <f t="shared" si="4"/>
        <v/>
      </c>
      <c r="F68" s="34" t="str">
        <f t="shared" si="0"/>
        <v/>
      </c>
      <c r="I68" s="31"/>
      <c r="J68" s="36"/>
      <c r="K68" s="34" t="str">
        <f t="shared" si="1"/>
        <v/>
      </c>
      <c r="N68" s="31"/>
      <c r="O68" s="36"/>
      <c r="P68" s="34" t="str">
        <f t="shared" si="2"/>
        <v/>
      </c>
      <c r="S68" s="31"/>
      <c r="T68" s="36"/>
      <c r="U68" s="34" t="str">
        <f t="shared" si="3"/>
        <v/>
      </c>
    </row>
    <row r="69" spans="3:21" x14ac:dyDescent="0.2">
      <c r="C69" s="31"/>
      <c r="D69" s="36"/>
      <c r="E69" s="33" t="str">
        <f t="shared" si="4"/>
        <v/>
      </c>
      <c r="F69" s="34" t="str">
        <f t="shared" si="0"/>
        <v/>
      </c>
      <c r="I69" s="31"/>
      <c r="J69" s="36"/>
      <c r="K69" s="34" t="str">
        <f t="shared" si="1"/>
        <v/>
      </c>
      <c r="N69" s="31"/>
      <c r="O69" s="36"/>
      <c r="P69" s="34" t="str">
        <f t="shared" si="2"/>
        <v/>
      </c>
      <c r="S69" s="31"/>
      <c r="T69" s="36"/>
      <c r="U69" s="34" t="str">
        <f t="shared" si="3"/>
        <v/>
      </c>
    </row>
    <row r="70" spans="3:21" x14ac:dyDescent="0.2">
      <c r="C70" s="31"/>
      <c r="D70" s="36"/>
      <c r="E70" s="33" t="str">
        <f t="shared" si="4"/>
        <v/>
      </c>
      <c r="F70" s="34" t="str">
        <f t="shared" si="0"/>
        <v/>
      </c>
      <c r="I70" s="31"/>
      <c r="J70" s="36"/>
      <c r="K70" s="34" t="str">
        <f t="shared" si="1"/>
        <v/>
      </c>
      <c r="N70" s="31"/>
      <c r="O70" s="36"/>
      <c r="P70" s="34" t="str">
        <f t="shared" si="2"/>
        <v/>
      </c>
      <c r="S70" s="31"/>
      <c r="T70" s="36"/>
      <c r="U70" s="34" t="str">
        <f t="shared" si="3"/>
        <v/>
      </c>
    </row>
    <row r="71" spans="3:21" x14ac:dyDescent="0.2">
      <c r="C71" s="31"/>
      <c r="D71" s="36"/>
      <c r="E71" s="33" t="str">
        <f t="shared" si="4"/>
        <v/>
      </c>
      <c r="F71" s="34" t="str">
        <f t="shared" si="0"/>
        <v/>
      </c>
      <c r="I71" s="31"/>
      <c r="J71" s="36"/>
      <c r="K71" s="34" t="str">
        <f t="shared" si="1"/>
        <v/>
      </c>
      <c r="N71" s="31"/>
      <c r="O71" s="36"/>
      <c r="P71" s="34" t="str">
        <f t="shared" si="2"/>
        <v/>
      </c>
      <c r="S71" s="31"/>
      <c r="T71" s="36"/>
      <c r="U71" s="34" t="str">
        <f t="shared" si="3"/>
        <v/>
      </c>
    </row>
    <row r="72" spans="3:21" x14ac:dyDescent="0.2">
      <c r="C72" s="31"/>
      <c r="D72" s="36"/>
      <c r="E72" s="33" t="str">
        <f t="shared" si="4"/>
        <v/>
      </c>
      <c r="F72" s="34" t="str">
        <f t="shared" si="0"/>
        <v/>
      </c>
      <c r="I72" s="31"/>
      <c r="J72" s="36"/>
      <c r="K72" s="34" t="str">
        <f t="shared" si="1"/>
        <v/>
      </c>
      <c r="N72" s="31"/>
      <c r="O72" s="36"/>
      <c r="P72" s="34" t="str">
        <f t="shared" si="2"/>
        <v/>
      </c>
      <c r="S72" s="31"/>
      <c r="T72" s="36"/>
      <c r="U72" s="34" t="str">
        <f t="shared" si="3"/>
        <v/>
      </c>
    </row>
    <row r="73" spans="3:21" x14ac:dyDescent="0.2">
      <c r="C73" s="31"/>
      <c r="D73" s="36"/>
      <c r="E73" s="33" t="str">
        <f t="shared" si="4"/>
        <v/>
      </c>
      <c r="F73" s="34" t="str">
        <f t="shared" si="0"/>
        <v/>
      </c>
      <c r="I73" s="31"/>
      <c r="J73" s="36"/>
      <c r="K73" s="34" t="str">
        <f t="shared" si="1"/>
        <v/>
      </c>
      <c r="N73" s="31"/>
      <c r="O73" s="36"/>
      <c r="P73" s="34" t="str">
        <f t="shared" si="2"/>
        <v/>
      </c>
      <c r="S73" s="31"/>
      <c r="T73" s="36"/>
      <c r="U73" s="34" t="str">
        <f t="shared" si="3"/>
        <v/>
      </c>
    </row>
    <row r="74" spans="3:21" x14ac:dyDescent="0.2">
      <c r="C74" s="31"/>
      <c r="D74" s="36"/>
      <c r="E74" s="33" t="str">
        <f t="shared" si="4"/>
        <v/>
      </c>
      <c r="F74" s="34" t="str">
        <f t="shared" si="0"/>
        <v/>
      </c>
      <c r="I74" s="31"/>
      <c r="J74" s="36"/>
      <c r="K74" s="34" t="str">
        <f t="shared" si="1"/>
        <v/>
      </c>
      <c r="N74" s="31"/>
      <c r="O74" s="36"/>
      <c r="P74" s="34" t="str">
        <f t="shared" si="2"/>
        <v/>
      </c>
      <c r="S74" s="31"/>
      <c r="T74" s="36"/>
      <c r="U74" s="34" t="str">
        <f t="shared" si="3"/>
        <v/>
      </c>
    </row>
    <row r="75" spans="3:21" x14ac:dyDescent="0.2">
      <c r="C75" s="31"/>
      <c r="D75" s="36"/>
      <c r="E75" s="33" t="str">
        <f t="shared" si="4"/>
        <v/>
      </c>
      <c r="F75" s="34" t="str">
        <f t="shared" si="0"/>
        <v/>
      </c>
      <c r="I75" s="31"/>
      <c r="J75" s="36"/>
      <c r="K75" s="34" t="str">
        <f t="shared" si="1"/>
        <v/>
      </c>
      <c r="N75" s="31"/>
      <c r="O75" s="36"/>
      <c r="P75" s="34" t="str">
        <f t="shared" si="2"/>
        <v/>
      </c>
      <c r="S75" s="31"/>
      <c r="T75" s="36"/>
      <c r="U75" s="34" t="str">
        <f t="shared" si="3"/>
        <v/>
      </c>
    </row>
    <row r="76" spans="3:21" x14ac:dyDescent="0.2">
      <c r="C76" s="31"/>
      <c r="D76" s="36"/>
      <c r="E76" s="33" t="str">
        <f t="shared" si="4"/>
        <v/>
      </c>
      <c r="F76" s="34" t="str">
        <f t="shared" ref="F76:F139" si="5">IF(ISBLANK(C76),"",IF(OR($X$11="",$Z$11=""),"",IF(AND(MONTH(C76)&gt;=MONTH($X$11&amp;1),MONTH(C76)&lt;=MONTH($Z$11&amp;1)),"summer","winter")))</f>
        <v/>
      </c>
      <c r="I76" s="31"/>
      <c r="J76" s="36"/>
      <c r="K76" s="34" t="str">
        <f t="shared" ref="K76:K139" si="6">IF(ISBLANK(I76),"",IF(OR($X$11="",$Z$11=""),"",IF(AND(MONTH(I76)&gt;=MONTH($X$11&amp;1),MONTH(I76)&lt;=MONTH($Z$11&amp;1)),"summer","winter")))</f>
        <v/>
      </c>
      <c r="N76" s="31"/>
      <c r="O76" s="36"/>
      <c r="P76" s="34" t="str">
        <f t="shared" ref="P76:P139" si="7">IF(ISBLANK(N76),"",IF(OR($X$11="",$Z$11=""),"",IF(AND(MONTH(N76)&gt;=MONTH($X$11&amp;1),MONTH(N76)&lt;=MONTH($Z$11&amp;1)),"summer","winter")))</f>
        <v/>
      </c>
      <c r="S76" s="31"/>
      <c r="T76" s="36"/>
      <c r="U76" s="34" t="str">
        <f t="shared" ref="U76:U139" si="8">IF(ISBLANK(S76),"",IF(OR($X$11="",$Z$11=""),"",IF(AND(MONTH(S76)&gt;=MONTH($X$11&amp;1),MONTH(S76)&lt;=MONTH($Z$11&amp;1)),"summer","winter")))</f>
        <v/>
      </c>
    </row>
    <row r="77" spans="3:21" x14ac:dyDescent="0.2">
      <c r="C77" s="31"/>
      <c r="D77" s="36"/>
      <c r="E77" s="33" t="str">
        <f t="shared" ref="E77:E140" si="9">IF(ISBLANK(D77),"",IF(LEFT(D77,1)="&lt;",0,VALUE(D77)))</f>
        <v/>
      </c>
      <c r="F77" s="34" t="str">
        <f t="shared" si="5"/>
        <v/>
      </c>
      <c r="I77" s="31"/>
      <c r="J77" s="36"/>
      <c r="K77" s="34" t="str">
        <f t="shared" si="6"/>
        <v/>
      </c>
      <c r="N77" s="31"/>
      <c r="O77" s="36"/>
      <c r="P77" s="34" t="str">
        <f t="shared" si="7"/>
        <v/>
      </c>
      <c r="S77" s="31"/>
      <c r="T77" s="36"/>
      <c r="U77" s="34" t="str">
        <f t="shared" si="8"/>
        <v/>
      </c>
    </row>
    <row r="78" spans="3:21" x14ac:dyDescent="0.2">
      <c r="C78" s="31"/>
      <c r="D78" s="36"/>
      <c r="E78" s="33" t="str">
        <f t="shared" si="9"/>
        <v/>
      </c>
      <c r="F78" s="34" t="str">
        <f t="shared" si="5"/>
        <v/>
      </c>
      <c r="I78" s="31"/>
      <c r="J78" s="36"/>
      <c r="K78" s="34" t="str">
        <f t="shared" si="6"/>
        <v/>
      </c>
      <c r="N78" s="31"/>
      <c r="O78" s="36"/>
      <c r="P78" s="34" t="str">
        <f t="shared" si="7"/>
        <v/>
      </c>
      <c r="S78" s="31"/>
      <c r="T78" s="36"/>
      <c r="U78" s="34" t="str">
        <f t="shared" si="8"/>
        <v/>
      </c>
    </row>
    <row r="79" spans="3:21" x14ac:dyDescent="0.2">
      <c r="C79" s="31"/>
      <c r="D79" s="36"/>
      <c r="E79" s="33" t="str">
        <f t="shared" si="9"/>
        <v/>
      </c>
      <c r="F79" s="34" t="str">
        <f t="shared" si="5"/>
        <v/>
      </c>
      <c r="I79" s="31"/>
      <c r="J79" s="36"/>
      <c r="K79" s="34" t="str">
        <f t="shared" si="6"/>
        <v/>
      </c>
      <c r="N79" s="31"/>
      <c r="O79" s="36"/>
      <c r="P79" s="34" t="str">
        <f t="shared" si="7"/>
        <v/>
      </c>
      <c r="S79" s="31"/>
      <c r="T79" s="36"/>
      <c r="U79" s="34" t="str">
        <f t="shared" si="8"/>
        <v/>
      </c>
    </row>
    <row r="80" spans="3:21" x14ac:dyDescent="0.2">
      <c r="C80" s="31"/>
      <c r="D80" s="36"/>
      <c r="E80" s="33" t="str">
        <f t="shared" si="9"/>
        <v/>
      </c>
      <c r="F80" s="34" t="str">
        <f t="shared" si="5"/>
        <v/>
      </c>
      <c r="I80" s="31"/>
      <c r="J80" s="36"/>
      <c r="K80" s="34" t="str">
        <f t="shared" si="6"/>
        <v/>
      </c>
      <c r="N80" s="31"/>
      <c r="O80" s="36"/>
      <c r="P80" s="34" t="str">
        <f t="shared" si="7"/>
        <v/>
      </c>
      <c r="S80" s="31"/>
      <c r="T80" s="36"/>
      <c r="U80" s="34" t="str">
        <f t="shared" si="8"/>
        <v/>
      </c>
    </row>
    <row r="81" spans="3:21" x14ac:dyDescent="0.2">
      <c r="C81" s="31"/>
      <c r="D81" s="36"/>
      <c r="E81" s="33" t="str">
        <f t="shared" si="9"/>
        <v/>
      </c>
      <c r="F81" s="34" t="str">
        <f t="shared" si="5"/>
        <v/>
      </c>
      <c r="I81" s="31"/>
      <c r="J81" s="36"/>
      <c r="K81" s="34" t="str">
        <f t="shared" si="6"/>
        <v/>
      </c>
      <c r="N81" s="31"/>
      <c r="O81" s="36"/>
      <c r="P81" s="34" t="str">
        <f t="shared" si="7"/>
        <v/>
      </c>
      <c r="S81" s="31"/>
      <c r="T81" s="36"/>
      <c r="U81" s="34" t="str">
        <f t="shared" si="8"/>
        <v/>
      </c>
    </row>
    <row r="82" spans="3:21" x14ac:dyDescent="0.2">
      <c r="C82" s="31"/>
      <c r="D82" s="36"/>
      <c r="E82" s="33" t="str">
        <f t="shared" si="9"/>
        <v/>
      </c>
      <c r="F82" s="34" t="str">
        <f t="shared" si="5"/>
        <v/>
      </c>
      <c r="I82" s="31"/>
      <c r="J82" s="36"/>
      <c r="K82" s="34" t="str">
        <f t="shared" si="6"/>
        <v/>
      </c>
      <c r="N82" s="31"/>
      <c r="O82" s="36"/>
      <c r="P82" s="34" t="str">
        <f t="shared" si="7"/>
        <v/>
      </c>
      <c r="S82" s="31"/>
      <c r="T82" s="36"/>
      <c r="U82" s="34" t="str">
        <f t="shared" si="8"/>
        <v/>
      </c>
    </row>
    <row r="83" spans="3:21" x14ac:dyDescent="0.2">
      <c r="C83" s="31"/>
      <c r="D83" s="36"/>
      <c r="E83" s="33" t="str">
        <f t="shared" si="9"/>
        <v/>
      </c>
      <c r="F83" s="34" t="str">
        <f t="shared" si="5"/>
        <v/>
      </c>
      <c r="I83" s="31"/>
      <c r="J83" s="36"/>
      <c r="K83" s="34" t="str">
        <f t="shared" si="6"/>
        <v/>
      </c>
      <c r="N83" s="31"/>
      <c r="O83" s="36"/>
      <c r="P83" s="34" t="str">
        <f t="shared" si="7"/>
        <v/>
      </c>
      <c r="S83" s="31"/>
      <c r="T83" s="36"/>
      <c r="U83" s="34" t="str">
        <f t="shared" si="8"/>
        <v/>
      </c>
    </row>
    <row r="84" spans="3:21" x14ac:dyDescent="0.2">
      <c r="C84" s="31"/>
      <c r="D84" s="36"/>
      <c r="E84" s="33" t="str">
        <f t="shared" si="9"/>
        <v/>
      </c>
      <c r="F84" s="34" t="str">
        <f t="shared" si="5"/>
        <v/>
      </c>
      <c r="I84" s="31"/>
      <c r="J84" s="36"/>
      <c r="K84" s="34" t="str">
        <f t="shared" si="6"/>
        <v/>
      </c>
      <c r="N84" s="31"/>
      <c r="O84" s="36"/>
      <c r="P84" s="34" t="str">
        <f t="shared" si="7"/>
        <v/>
      </c>
      <c r="S84" s="31"/>
      <c r="T84" s="36"/>
      <c r="U84" s="34" t="str">
        <f t="shared" si="8"/>
        <v/>
      </c>
    </row>
    <row r="85" spans="3:21" x14ac:dyDescent="0.2">
      <c r="C85" s="31"/>
      <c r="D85" s="36"/>
      <c r="E85" s="33" t="str">
        <f t="shared" si="9"/>
        <v/>
      </c>
      <c r="F85" s="34" t="str">
        <f t="shared" si="5"/>
        <v/>
      </c>
      <c r="I85" s="31"/>
      <c r="J85" s="36"/>
      <c r="K85" s="34" t="str">
        <f t="shared" si="6"/>
        <v/>
      </c>
      <c r="N85" s="31"/>
      <c r="O85" s="36"/>
      <c r="P85" s="34" t="str">
        <f t="shared" si="7"/>
        <v/>
      </c>
      <c r="S85" s="31"/>
      <c r="T85" s="36"/>
      <c r="U85" s="34" t="str">
        <f t="shared" si="8"/>
        <v/>
      </c>
    </row>
    <row r="86" spans="3:21" x14ac:dyDescent="0.2">
      <c r="C86" s="31"/>
      <c r="D86" s="36"/>
      <c r="E86" s="33" t="str">
        <f t="shared" si="9"/>
        <v/>
      </c>
      <c r="F86" s="34" t="str">
        <f t="shared" si="5"/>
        <v/>
      </c>
      <c r="I86" s="31"/>
      <c r="J86" s="36"/>
      <c r="K86" s="34" t="str">
        <f t="shared" si="6"/>
        <v/>
      </c>
      <c r="N86" s="31"/>
      <c r="O86" s="36"/>
      <c r="P86" s="34" t="str">
        <f t="shared" si="7"/>
        <v/>
      </c>
      <c r="S86" s="31"/>
      <c r="T86" s="36"/>
      <c r="U86" s="34" t="str">
        <f t="shared" si="8"/>
        <v/>
      </c>
    </row>
    <row r="87" spans="3:21" x14ac:dyDescent="0.2">
      <c r="C87" s="31"/>
      <c r="D87" s="36"/>
      <c r="E87" s="33" t="str">
        <f t="shared" si="9"/>
        <v/>
      </c>
      <c r="F87" s="34" t="str">
        <f t="shared" si="5"/>
        <v/>
      </c>
      <c r="I87" s="31"/>
      <c r="J87" s="36"/>
      <c r="K87" s="34" t="str">
        <f t="shared" si="6"/>
        <v/>
      </c>
      <c r="N87" s="31"/>
      <c r="O87" s="36"/>
      <c r="P87" s="34" t="str">
        <f t="shared" si="7"/>
        <v/>
      </c>
      <c r="S87" s="31"/>
      <c r="T87" s="36"/>
      <c r="U87" s="34" t="str">
        <f t="shared" si="8"/>
        <v/>
      </c>
    </row>
    <row r="88" spans="3:21" x14ac:dyDescent="0.2">
      <c r="C88" s="31"/>
      <c r="D88" s="36"/>
      <c r="E88" s="33" t="str">
        <f t="shared" si="9"/>
        <v/>
      </c>
      <c r="F88" s="34" t="str">
        <f t="shared" si="5"/>
        <v/>
      </c>
      <c r="I88" s="31"/>
      <c r="J88" s="36"/>
      <c r="K88" s="34" t="str">
        <f t="shared" si="6"/>
        <v/>
      </c>
      <c r="N88" s="31"/>
      <c r="O88" s="36"/>
      <c r="P88" s="34" t="str">
        <f t="shared" si="7"/>
        <v/>
      </c>
      <c r="S88" s="31"/>
      <c r="T88" s="36"/>
      <c r="U88" s="34" t="str">
        <f t="shared" si="8"/>
        <v/>
      </c>
    </row>
    <row r="89" spans="3:21" x14ac:dyDescent="0.2">
      <c r="C89" s="31"/>
      <c r="D89" s="36"/>
      <c r="E89" s="33" t="str">
        <f t="shared" si="9"/>
        <v/>
      </c>
      <c r="F89" s="34" t="str">
        <f t="shared" si="5"/>
        <v/>
      </c>
      <c r="I89" s="31"/>
      <c r="J89" s="36"/>
      <c r="K89" s="34" t="str">
        <f t="shared" si="6"/>
        <v/>
      </c>
      <c r="N89" s="31"/>
      <c r="O89" s="36"/>
      <c r="P89" s="34" t="str">
        <f t="shared" si="7"/>
        <v/>
      </c>
      <c r="S89" s="31"/>
      <c r="T89" s="36"/>
      <c r="U89" s="34" t="str">
        <f t="shared" si="8"/>
        <v/>
      </c>
    </row>
    <row r="90" spans="3:21" x14ac:dyDescent="0.2">
      <c r="C90" s="31"/>
      <c r="D90" s="36"/>
      <c r="E90" s="33" t="str">
        <f t="shared" si="9"/>
        <v/>
      </c>
      <c r="F90" s="34" t="str">
        <f t="shared" si="5"/>
        <v/>
      </c>
      <c r="I90" s="31"/>
      <c r="J90" s="36"/>
      <c r="K90" s="34" t="str">
        <f t="shared" si="6"/>
        <v/>
      </c>
      <c r="N90" s="31"/>
      <c r="O90" s="36"/>
      <c r="P90" s="34" t="str">
        <f t="shared" si="7"/>
        <v/>
      </c>
      <c r="S90" s="31"/>
      <c r="T90" s="36"/>
      <c r="U90" s="34" t="str">
        <f t="shared" si="8"/>
        <v/>
      </c>
    </row>
    <row r="91" spans="3:21" x14ac:dyDescent="0.2">
      <c r="C91" s="31"/>
      <c r="D91" s="36"/>
      <c r="E91" s="33" t="str">
        <f t="shared" si="9"/>
        <v/>
      </c>
      <c r="F91" s="34" t="str">
        <f t="shared" si="5"/>
        <v/>
      </c>
      <c r="I91" s="31"/>
      <c r="J91" s="36"/>
      <c r="K91" s="34" t="str">
        <f t="shared" si="6"/>
        <v/>
      </c>
      <c r="N91" s="31"/>
      <c r="O91" s="36"/>
      <c r="P91" s="34" t="str">
        <f t="shared" si="7"/>
        <v/>
      </c>
      <c r="S91" s="31"/>
      <c r="T91" s="36"/>
      <c r="U91" s="34" t="str">
        <f t="shared" si="8"/>
        <v/>
      </c>
    </row>
    <row r="92" spans="3:21" x14ac:dyDescent="0.2">
      <c r="C92" s="31"/>
      <c r="D92" s="36"/>
      <c r="E92" s="33" t="str">
        <f t="shared" si="9"/>
        <v/>
      </c>
      <c r="F92" s="34" t="str">
        <f t="shared" si="5"/>
        <v/>
      </c>
      <c r="I92" s="31"/>
      <c r="J92" s="36"/>
      <c r="K92" s="34" t="str">
        <f t="shared" si="6"/>
        <v/>
      </c>
      <c r="N92" s="31"/>
      <c r="O92" s="36"/>
      <c r="P92" s="34" t="str">
        <f t="shared" si="7"/>
        <v/>
      </c>
      <c r="S92" s="31"/>
      <c r="T92" s="36"/>
      <c r="U92" s="34" t="str">
        <f t="shared" si="8"/>
        <v/>
      </c>
    </row>
    <row r="93" spans="3:21" x14ac:dyDescent="0.2">
      <c r="C93" s="31"/>
      <c r="D93" s="36"/>
      <c r="E93" s="33" t="str">
        <f t="shared" si="9"/>
        <v/>
      </c>
      <c r="F93" s="34" t="str">
        <f t="shared" si="5"/>
        <v/>
      </c>
      <c r="I93" s="31"/>
      <c r="J93" s="36"/>
      <c r="K93" s="34" t="str">
        <f t="shared" si="6"/>
        <v/>
      </c>
      <c r="N93" s="31"/>
      <c r="O93" s="36"/>
      <c r="P93" s="34" t="str">
        <f t="shared" si="7"/>
        <v/>
      </c>
      <c r="S93" s="31"/>
      <c r="T93" s="36"/>
      <c r="U93" s="34" t="str">
        <f t="shared" si="8"/>
        <v/>
      </c>
    </row>
    <row r="94" spans="3:21" x14ac:dyDescent="0.2">
      <c r="C94" s="31"/>
      <c r="D94" s="36"/>
      <c r="E94" s="33" t="str">
        <f t="shared" si="9"/>
        <v/>
      </c>
      <c r="F94" s="34" t="str">
        <f t="shared" si="5"/>
        <v/>
      </c>
      <c r="I94" s="31"/>
      <c r="J94" s="36"/>
      <c r="K94" s="34" t="str">
        <f t="shared" si="6"/>
        <v/>
      </c>
      <c r="N94" s="31"/>
      <c r="O94" s="36"/>
      <c r="P94" s="34" t="str">
        <f t="shared" si="7"/>
        <v/>
      </c>
      <c r="S94" s="31"/>
      <c r="T94" s="36"/>
      <c r="U94" s="34" t="str">
        <f t="shared" si="8"/>
        <v/>
      </c>
    </row>
    <row r="95" spans="3:21" x14ac:dyDescent="0.2">
      <c r="C95" s="31"/>
      <c r="D95" s="36"/>
      <c r="E95" s="33" t="str">
        <f t="shared" si="9"/>
        <v/>
      </c>
      <c r="F95" s="34" t="str">
        <f t="shared" si="5"/>
        <v/>
      </c>
      <c r="I95" s="31"/>
      <c r="J95" s="36"/>
      <c r="K95" s="34" t="str">
        <f t="shared" si="6"/>
        <v/>
      </c>
      <c r="N95" s="31"/>
      <c r="O95" s="36"/>
      <c r="P95" s="34" t="str">
        <f t="shared" si="7"/>
        <v/>
      </c>
      <c r="S95" s="31"/>
      <c r="T95" s="36"/>
      <c r="U95" s="34" t="str">
        <f t="shared" si="8"/>
        <v/>
      </c>
    </row>
    <row r="96" spans="3:21" x14ac:dyDescent="0.2">
      <c r="C96" s="31"/>
      <c r="D96" s="36"/>
      <c r="E96" s="33" t="str">
        <f t="shared" si="9"/>
        <v/>
      </c>
      <c r="F96" s="34" t="str">
        <f t="shared" si="5"/>
        <v/>
      </c>
      <c r="I96" s="31"/>
      <c r="J96" s="36"/>
      <c r="K96" s="34" t="str">
        <f t="shared" si="6"/>
        <v/>
      </c>
      <c r="N96" s="31"/>
      <c r="O96" s="36"/>
      <c r="P96" s="34" t="str">
        <f t="shared" si="7"/>
        <v/>
      </c>
      <c r="S96" s="31"/>
      <c r="T96" s="36"/>
      <c r="U96" s="34" t="str">
        <f t="shared" si="8"/>
        <v/>
      </c>
    </row>
    <row r="97" spans="3:21" x14ac:dyDescent="0.2">
      <c r="C97" s="31"/>
      <c r="D97" s="36"/>
      <c r="E97" s="33" t="str">
        <f t="shared" si="9"/>
        <v/>
      </c>
      <c r="F97" s="34" t="str">
        <f t="shared" si="5"/>
        <v/>
      </c>
      <c r="I97" s="31"/>
      <c r="J97" s="36"/>
      <c r="K97" s="34" t="str">
        <f t="shared" si="6"/>
        <v/>
      </c>
      <c r="N97" s="31"/>
      <c r="O97" s="36"/>
      <c r="P97" s="34" t="str">
        <f t="shared" si="7"/>
        <v/>
      </c>
      <c r="S97" s="31"/>
      <c r="T97" s="36"/>
      <c r="U97" s="34" t="str">
        <f t="shared" si="8"/>
        <v/>
      </c>
    </row>
    <row r="98" spans="3:21" x14ac:dyDescent="0.2">
      <c r="C98" s="31"/>
      <c r="D98" s="36"/>
      <c r="E98" s="33" t="str">
        <f t="shared" si="9"/>
        <v/>
      </c>
      <c r="F98" s="34" t="str">
        <f t="shared" si="5"/>
        <v/>
      </c>
      <c r="I98" s="31"/>
      <c r="J98" s="36"/>
      <c r="K98" s="34" t="str">
        <f t="shared" si="6"/>
        <v/>
      </c>
      <c r="N98" s="31"/>
      <c r="O98" s="36"/>
      <c r="P98" s="34" t="str">
        <f t="shared" si="7"/>
        <v/>
      </c>
      <c r="S98" s="31"/>
      <c r="T98" s="36"/>
      <c r="U98" s="34" t="str">
        <f t="shared" si="8"/>
        <v/>
      </c>
    </row>
    <row r="99" spans="3:21" x14ac:dyDescent="0.2">
      <c r="C99" s="31"/>
      <c r="D99" s="36"/>
      <c r="E99" s="33" t="str">
        <f t="shared" si="9"/>
        <v/>
      </c>
      <c r="F99" s="34" t="str">
        <f t="shared" si="5"/>
        <v/>
      </c>
      <c r="I99" s="31"/>
      <c r="J99" s="36"/>
      <c r="K99" s="34" t="str">
        <f t="shared" si="6"/>
        <v/>
      </c>
      <c r="N99" s="31"/>
      <c r="O99" s="36"/>
      <c r="P99" s="34" t="str">
        <f t="shared" si="7"/>
        <v/>
      </c>
      <c r="S99" s="31"/>
      <c r="T99" s="36"/>
      <c r="U99" s="34" t="str">
        <f t="shared" si="8"/>
        <v/>
      </c>
    </row>
    <row r="100" spans="3:21" x14ac:dyDescent="0.2">
      <c r="C100" s="31"/>
      <c r="D100" s="36"/>
      <c r="E100" s="33" t="str">
        <f t="shared" si="9"/>
        <v/>
      </c>
      <c r="F100" s="34" t="str">
        <f t="shared" si="5"/>
        <v/>
      </c>
      <c r="I100" s="31"/>
      <c r="J100" s="36"/>
      <c r="K100" s="34" t="str">
        <f t="shared" si="6"/>
        <v/>
      </c>
      <c r="N100" s="31"/>
      <c r="O100" s="36"/>
      <c r="P100" s="34" t="str">
        <f t="shared" si="7"/>
        <v/>
      </c>
      <c r="S100" s="31"/>
      <c r="T100" s="36"/>
      <c r="U100" s="34" t="str">
        <f t="shared" si="8"/>
        <v/>
      </c>
    </row>
    <row r="101" spans="3:21" x14ac:dyDescent="0.2">
      <c r="C101" s="31"/>
      <c r="D101" s="36"/>
      <c r="E101" s="33" t="str">
        <f t="shared" si="9"/>
        <v/>
      </c>
      <c r="F101" s="34" t="str">
        <f t="shared" si="5"/>
        <v/>
      </c>
      <c r="I101" s="31"/>
      <c r="J101" s="36"/>
      <c r="K101" s="34" t="str">
        <f t="shared" si="6"/>
        <v/>
      </c>
      <c r="N101" s="31"/>
      <c r="O101" s="36"/>
      <c r="P101" s="34" t="str">
        <f t="shared" si="7"/>
        <v/>
      </c>
      <c r="S101" s="31"/>
      <c r="T101" s="36"/>
      <c r="U101" s="34" t="str">
        <f t="shared" si="8"/>
        <v/>
      </c>
    </row>
    <row r="102" spans="3:21" x14ac:dyDescent="0.2">
      <c r="C102" s="31"/>
      <c r="D102" s="36"/>
      <c r="E102" s="33" t="str">
        <f t="shared" si="9"/>
        <v/>
      </c>
      <c r="F102" s="34" t="str">
        <f t="shared" si="5"/>
        <v/>
      </c>
      <c r="I102" s="31"/>
      <c r="J102" s="36"/>
      <c r="K102" s="34" t="str">
        <f t="shared" si="6"/>
        <v/>
      </c>
      <c r="N102" s="31"/>
      <c r="O102" s="36"/>
      <c r="P102" s="34" t="str">
        <f t="shared" si="7"/>
        <v/>
      </c>
      <c r="S102" s="31"/>
      <c r="T102" s="36"/>
      <c r="U102" s="34" t="str">
        <f t="shared" si="8"/>
        <v/>
      </c>
    </row>
    <row r="103" spans="3:21" x14ac:dyDescent="0.2">
      <c r="C103" s="31"/>
      <c r="D103" s="36"/>
      <c r="E103" s="33" t="str">
        <f t="shared" si="9"/>
        <v/>
      </c>
      <c r="F103" s="34" t="str">
        <f t="shared" si="5"/>
        <v/>
      </c>
      <c r="I103" s="31"/>
      <c r="J103" s="36"/>
      <c r="K103" s="34" t="str">
        <f t="shared" si="6"/>
        <v/>
      </c>
      <c r="N103" s="31"/>
      <c r="O103" s="36"/>
      <c r="P103" s="34" t="str">
        <f t="shared" si="7"/>
        <v/>
      </c>
      <c r="S103" s="31"/>
      <c r="T103" s="36"/>
      <c r="U103" s="34" t="str">
        <f t="shared" si="8"/>
        <v/>
      </c>
    </row>
    <row r="104" spans="3:21" x14ac:dyDescent="0.2">
      <c r="C104" s="31"/>
      <c r="D104" s="36"/>
      <c r="E104" s="33" t="str">
        <f t="shared" si="9"/>
        <v/>
      </c>
      <c r="F104" s="34" t="str">
        <f t="shared" si="5"/>
        <v/>
      </c>
      <c r="I104" s="31"/>
      <c r="J104" s="36"/>
      <c r="K104" s="34" t="str">
        <f t="shared" si="6"/>
        <v/>
      </c>
      <c r="N104" s="31"/>
      <c r="O104" s="36"/>
      <c r="P104" s="34" t="str">
        <f t="shared" si="7"/>
        <v/>
      </c>
      <c r="S104" s="31"/>
      <c r="T104" s="36"/>
      <c r="U104" s="34" t="str">
        <f t="shared" si="8"/>
        <v/>
      </c>
    </row>
    <row r="105" spans="3:21" x14ac:dyDescent="0.2">
      <c r="C105" s="31"/>
      <c r="D105" s="36"/>
      <c r="E105" s="33" t="str">
        <f t="shared" si="9"/>
        <v/>
      </c>
      <c r="F105" s="34" t="str">
        <f t="shared" si="5"/>
        <v/>
      </c>
      <c r="I105" s="31"/>
      <c r="J105" s="36"/>
      <c r="K105" s="34" t="str">
        <f t="shared" si="6"/>
        <v/>
      </c>
      <c r="N105" s="31"/>
      <c r="O105" s="36"/>
      <c r="P105" s="34" t="str">
        <f t="shared" si="7"/>
        <v/>
      </c>
      <c r="S105" s="31"/>
      <c r="T105" s="36"/>
      <c r="U105" s="34" t="str">
        <f t="shared" si="8"/>
        <v/>
      </c>
    </row>
    <row r="106" spans="3:21" x14ac:dyDescent="0.2">
      <c r="C106" s="31"/>
      <c r="D106" s="36"/>
      <c r="E106" s="33" t="str">
        <f t="shared" si="9"/>
        <v/>
      </c>
      <c r="F106" s="34" t="str">
        <f t="shared" si="5"/>
        <v/>
      </c>
      <c r="I106" s="31"/>
      <c r="J106" s="36"/>
      <c r="K106" s="34" t="str">
        <f t="shared" si="6"/>
        <v/>
      </c>
      <c r="N106" s="31"/>
      <c r="O106" s="36"/>
      <c r="P106" s="34" t="str">
        <f t="shared" si="7"/>
        <v/>
      </c>
      <c r="S106" s="31"/>
      <c r="T106" s="36"/>
      <c r="U106" s="34" t="str">
        <f t="shared" si="8"/>
        <v/>
      </c>
    </row>
    <row r="107" spans="3:21" x14ac:dyDescent="0.2">
      <c r="C107" s="31"/>
      <c r="D107" s="36"/>
      <c r="E107" s="33" t="str">
        <f t="shared" si="9"/>
        <v/>
      </c>
      <c r="F107" s="34" t="str">
        <f t="shared" si="5"/>
        <v/>
      </c>
      <c r="I107" s="31"/>
      <c r="J107" s="36"/>
      <c r="K107" s="34" t="str">
        <f t="shared" si="6"/>
        <v/>
      </c>
      <c r="N107" s="31"/>
      <c r="O107" s="36"/>
      <c r="P107" s="34" t="str">
        <f t="shared" si="7"/>
        <v/>
      </c>
      <c r="S107" s="31"/>
      <c r="T107" s="36"/>
      <c r="U107" s="34" t="str">
        <f t="shared" si="8"/>
        <v/>
      </c>
    </row>
    <row r="108" spans="3:21" x14ac:dyDescent="0.2">
      <c r="C108" s="31"/>
      <c r="D108" s="36"/>
      <c r="E108" s="33" t="str">
        <f t="shared" si="9"/>
        <v/>
      </c>
      <c r="F108" s="34" t="str">
        <f t="shared" si="5"/>
        <v/>
      </c>
      <c r="I108" s="31"/>
      <c r="J108" s="36"/>
      <c r="K108" s="34" t="str">
        <f t="shared" si="6"/>
        <v/>
      </c>
      <c r="N108" s="31"/>
      <c r="O108" s="36"/>
      <c r="P108" s="34" t="str">
        <f t="shared" si="7"/>
        <v/>
      </c>
      <c r="S108" s="31"/>
      <c r="T108" s="36"/>
      <c r="U108" s="34" t="str">
        <f t="shared" si="8"/>
        <v/>
      </c>
    </row>
    <row r="109" spans="3:21" x14ac:dyDescent="0.2">
      <c r="C109" s="31"/>
      <c r="D109" s="36"/>
      <c r="E109" s="33" t="str">
        <f t="shared" si="9"/>
        <v/>
      </c>
      <c r="F109" s="34" t="str">
        <f t="shared" si="5"/>
        <v/>
      </c>
      <c r="I109" s="31"/>
      <c r="J109" s="36"/>
      <c r="K109" s="34" t="str">
        <f t="shared" si="6"/>
        <v/>
      </c>
      <c r="N109" s="31"/>
      <c r="O109" s="36"/>
      <c r="P109" s="34" t="str">
        <f t="shared" si="7"/>
        <v/>
      </c>
      <c r="S109" s="31"/>
      <c r="T109" s="36"/>
      <c r="U109" s="34" t="str">
        <f t="shared" si="8"/>
        <v/>
      </c>
    </row>
    <row r="110" spans="3:21" x14ac:dyDescent="0.2">
      <c r="C110" s="31"/>
      <c r="D110" s="36"/>
      <c r="E110" s="33" t="str">
        <f t="shared" si="9"/>
        <v/>
      </c>
      <c r="F110" s="34" t="str">
        <f t="shared" si="5"/>
        <v/>
      </c>
      <c r="I110" s="31"/>
      <c r="J110" s="36"/>
      <c r="K110" s="34" t="str">
        <f t="shared" si="6"/>
        <v/>
      </c>
      <c r="N110" s="31"/>
      <c r="O110" s="36"/>
      <c r="P110" s="34" t="str">
        <f t="shared" si="7"/>
        <v/>
      </c>
      <c r="S110" s="31"/>
      <c r="T110" s="36"/>
      <c r="U110" s="34" t="str">
        <f t="shared" si="8"/>
        <v/>
      </c>
    </row>
    <row r="111" spans="3:21" x14ac:dyDescent="0.2">
      <c r="C111" s="31"/>
      <c r="D111" s="36"/>
      <c r="E111" s="33" t="str">
        <f t="shared" si="9"/>
        <v/>
      </c>
      <c r="F111" s="34" t="str">
        <f t="shared" si="5"/>
        <v/>
      </c>
      <c r="I111" s="31"/>
      <c r="J111" s="36"/>
      <c r="K111" s="34" t="str">
        <f t="shared" si="6"/>
        <v/>
      </c>
      <c r="N111" s="31"/>
      <c r="O111" s="36"/>
      <c r="P111" s="34" t="str">
        <f t="shared" si="7"/>
        <v/>
      </c>
      <c r="S111" s="31"/>
      <c r="T111" s="36"/>
      <c r="U111" s="34" t="str">
        <f t="shared" si="8"/>
        <v/>
      </c>
    </row>
    <row r="112" spans="3:21" x14ac:dyDescent="0.2">
      <c r="C112" s="31"/>
      <c r="D112" s="36"/>
      <c r="E112" s="33" t="str">
        <f t="shared" si="9"/>
        <v/>
      </c>
      <c r="F112" s="34" t="str">
        <f t="shared" si="5"/>
        <v/>
      </c>
      <c r="I112" s="31"/>
      <c r="J112" s="36"/>
      <c r="K112" s="34" t="str">
        <f t="shared" si="6"/>
        <v/>
      </c>
      <c r="N112" s="31"/>
      <c r="O112" s="36"/>
      <c r="P112" s="34" t="str">
        <f t="shared" si="7"/>
        <v/>
      </c>
      <c r="S112" s="31"/>
      <c r="T112" s="36"/>
      <c r="U112" s="34" t="str">
        <f t="shared" si="8"/>
        <v/>
      </c>
    </row>
    <row r="113" spans="3:21" x14ac:dyDescent="0.2">
      <c r="C113" s="31"/>
      <c r="D113" s="36"/>
      <c r="E113" s="33" t="str">
        <f t="shared" si="9"/>
        <v/>
      </c>
      <c r="F113" s="34" t="str">
        <f t="shared" si="5"/>
        <v/>
      </c>
      <c r="I113" s="31"/>
      <c r="J113" s="36"/>
      <c r="K113" s="34" t="str">
        <f t="shared" si="6"/>
        <v/>
      </c>
      <c r="N113" s="31"/>
      <c r="O113" s="36"/>
      <c r="P113" s="34" t="str">
        <f t="shared" si="7"/>
        <v/>
      </c>
      <c r="S113" s="31"/>
      <c r="T113" s="36"/>
      <c r="U113" s="34" t="str">
        <f t="shared" si="8"/>
        <v/>
      </c>
    </row>
    <row r="114" spans="3:21" x14ac:dyDescent="0.2">
      <c r="C114" s="31"/>
      <c r="D114" s="36"/>
      <c r="E114" s="33" t="str">
        <f t="shared" si="9"/>
        <v/>
      </c>
      <c r="F114" s="34" t="str">
        <f t="shared" si="5"/>
        <v/>
      </c>
      <c r="I114" s="31"/>
      <c r="J114" s="36"/>
      <c r="K114" s="34" t="str">
        <f t="shared" si="6"/>
        <v/>
      </c>
      <c r="N114" s="31"/>
      <c r="O114" s="36"/>
      <c r="P114" s="34" t="str">
        <f t="shared" si="7"/>
        <v/>
      </c>
      <c r="S114" s="31"/>
      <c r="T114" s="36"/>
      <c r="U114" s="34" t="str">
        <f t="shared" si="8"/>
        <v/>
      </c>
    </row>
    <row r="115" spans="3:21" x14ac:dyDescent="0.2">
      <c r="C115" s="31"/>
      <c r="D115" s="36"/>
      <c r="E115" s="33" t="str">
        <f t="shared" si="9"/>
        <v/>
      </c>
      <c r="F115" s="34" t="str">
        <f t="shared" si="5"/>
        <v/>
      </c>
      <c r="I115" s="31"/>
      <c r="J115" s="36"/>
      <c r="K115" s="34" t="str">
        <f t="shared" si="6"/>
        <v/>
      </c>
      <c r="N115" s="31"/>
      <c r="O115" s="36"/>
      <c r="P115" s="34" t="str">
        <f t="shared" si="7"/>
        <v/>
      </c>
      <c r="S115" s="31"/>
      <c r="T115" s="36"/>
      <c r="U115" s="34" t="str">
        <f t="shared" si="8"/>
        <v/>
      </c>
    </row>
    <row r="116" spans="3:21" x14ac:dyDescent="0.2">
      <c r="C116" s="31"/>
      <c r="D116" s="36"/>
      <c r="E116" s="33" t="str">
        <f t="shared" si="9"/>
        <v/>
      </c>
      <c r="F116" s="34" t="str">
        <f t="shared" si="5"/>
        <v/>
      </c>
      <c r="I116" s="31"/>
      <c r="J116" s="36"/>
      <c r="K116" s="34" t="str">
        <f t="shared" si="6"/>
        <v/>
      </c>
      <c r="N116" s="31"/>
      <c r="O116" s="36"/>
      <c r="P116" s="34" t="str">
        <f t="shared" si="7"/>
        <v/>
      </c>
      <c r="S116" s="31"/>
      <c r="T116" s="36"/>
      <c r="U116" s="34" t="str">
        <f t="shared" si="8"/>
        <v/>
      </c>
    </row>
    <row r="117" spans="3:21" x14ac:dyDescent="0.2">
      <c r="C117" s="31"/>
      <c r="D117" s="36"/>
      <c r="E117" s="33" t="str">
        <f t="shared" si="9"/>
        <v/>
      </c>
      <c r="F117" s="34" t="str">
        <f t="shared" si="5"/>
        <v/>
      </c>
      <c r="I117" s="31"/>
      <c r="J117" s="36"/>
      <c r="K117" s="34" t="str">
        <f t="shared" si="6"/>
        <v/>
      </c>
      <c r="N117" s="31"/>
      <c r="O117" s="36"/>
      <c r="P117" s="34" t="str">
        <f t="shared" si="7"/>
        <v/>
      </c>
      <c r="S117" s="31"/>
      <c r="T117" s="36"/>
      <c r="U117" s="34" t="str">
        <f t="shared" si="8"/>
        <v/>
      </c>
    </row>
    <row r="118" spans="3:21" x14ac:dyDescent="0.2">
      <c r="C118" s="31"/>
      <c r="D118" s="36"/>
      <c r="E118" s="33" t="str">
        <f t="shared" si="9"/>
        <v/>
      </c>
      <c r="F118" s="34" t="str">
        <f t="shared" si="5"/>
        <v/>
      </c>
      <c r="I118" s="31"/>
      <c r="J118" s="36"/>
      <c r="K118" s="34" t="str">
        <f t="shared" si="6"/>
        <v/>
      </c>
      <c r="N118" s="31"/>
      <c r="O118" s="36"/>
      <c r="P118" s="34" t="str">
        <f t="shared" si="7"/>
        <v/>
      </c>
      <c r="S118" s="31"/>
      <c r="T118" s="36"/>
      <c r="U118" s="34" t="str">
        <f t="shared" si="8"/>
        <v/>
      </c>
    </row>
    <row r="119" spans="3:21" x14ac:dyDescent="0.2">
      <c r="C119" s="31"/>
      <c r="D119" s="36"/>
      <c r="E119" s="33" t="str">
        <f t="shared" si="9"/>
        <v/>
      </c>
      <c r="F119" s="34" t="str">
        <f t="shared" si="5"/>
        <v/>
      </c>
      <c r="I119" s="31"/>
      <c r="J119" s="36"/>
      <c r="K119" s="34" t="str">
        <f t="shared" si="6"/>
        <v/>
      </c>
      <c r="N119" s="31"/>
      <c r="O119" s="36"/>
      <c r="P119" s="34" t="str">
        <f t="shared" si="7"/>
        <v/>
      </c>
      <c r="S119" s="31"/>
      <c r="T119" s="36"/>
      <c r="U119" s="34" t="str">
        <f t="shared" si="8"/>
        <v/>
      </c>
    </row>
    <row r="120" spans="3:21" x14ac:dyDescent="0.2">
      <c r="C120" s="31"/>
      <c r="D120" s="36"/>
      <c r="E120" s="33" t="str">
        <f t="shared" si="9"/>
        <v/>
      </c>
      <c r="F120" s="34" t="str">
        <f t="shared" si="5"/>
        <v/>
      </c>
      <c r="I120" s="31"/>
      <c r="J120" s="36"/>
      <c r="K120" s="34" t="str">
        <f t="shared" si="6"/>
        <v/>
      </c>
      <c r="N120" s="31"/>
      <c r="O120" s="36"/>
      <c r="P120" s="34" t="str">
        <f t="shared" si="7"/>
        <v/>
      </c>
      <c r="S120" s="31"/>
      <c r="T120" s="36"/>
      <c r="U120" s="34" t="str">
        <f t="shared" si="8"/>
        <v/>
      </c>
    </row>
    <row r="121" spans="3:21" x14ac:dyDescent="0.2">
      <c r="C121" s="31"/>
      <c r="D121" s="36"/>
      <c r="E121" s="33" t="str">
        <f t="shared" si="9"/>
        <v/>
      </c>
      <c r="F121" s="34" t="str">
        <f t="shared" si="5"/>
        <v/>
      </c>
      <c r="I121" s="31"/>
      <c r="J121" s="36"/>
      <c r="K121" s="34" t="str">
        <f t="shared" si="6"/>
        <v/>
      </c>
      <c r="N121" s="31"/>
      <c r="O121" s="36"/>
      <c r="P121" s="34" t="str">
        <f t="shared" si="7"/>
        <v/>
      </c>
      <c r="S121" s="31"/>
      <c r="T121" s="36"/>
      <c r="U121" s="34" t="str">
        <f t="shared" si="8"/>
        <v/>
      </c>
    </row>
    <row r="122" spans="3:21" x14ac:dyDescent="0.2">
      <c r="C122" s="31"/>
      <c r="D122" s="36"/>
      <c r="E122" s="33" t="str">
        <f t="shared" si="9"/>
        <v/>
      </c>
      <c r="F122" s="34" t="str">
        <f t="shared" si="5"/>
        <v/>
      </c>
      <c r="I122" s="31"/>
      <c r="J122" s="36"/>
      <c r="K122" s="34" t="str">
        <f t="shared" si="6"/>
        <v/>
      </c>
      <c r="N122" s="31"/>
      <c r="O122" s="36"/>
      <c r="P122" s="34" t="str">
        <f t="shared" si="7"/>
        <v/>
      </c>
      <c r="S122" s="31"/>
      <c r="T122" s="36"/>
      <c r="U122" s="34" t="str">
        <f t="shared" si="8"/>
        <v/>
      </c>
    </row>
    <row r="123" spans="3:21" x14ac:dyDescent="0.2">
      <c r="C123" s="31"/>
      <c r="D123" s="36"/>
      <c r="E123" s="33" t="str">
        <f t="shared" si="9"/>
        <v/>
      </c>
      <c r="F123" s="34" t="str">
        <f t="shared" si="5"/>
        <v/>
      </c>
      <c r="I123" s="31"/>
      <c r="J123" s="36"/>
      <c r="K123" s="34" t="str">
        <f t="shared" si="6"/>
        <v/>
      </c>
      <c r="N123" s="31"/>
      <c r="O123" s="36"/>
      <c r="P123" s="34" t="str">
        <f t="shared" si="7"/>
        <v/>
      </c>
      <c r="S123" s="31"/>
      <c r="T123" s="36"/>
      <c r="U123" s="34" t="str">
        <f t="shared" si="8"/>
        <v/>
      </c>
    </row>
    <row r="124" spans="3:21" x14ac:dyDescent="0.2">
      <c r="C124" s="31"/>
      <c r="D124" s="36"/>
      <c r="E124" s="33" t="str">
        <f t="shared" si="9"/>
        <v/>
      </c>
      <c r="F124" s="34" t="str">
        <f t="shared" si="5"/>
        <v/>
      </c>
      <c r="I124" s="31"/>
      <c r="J124" s="36"/>
      <c r="K124" s="34" t="str">
        <f t="shared" si="6"/>
        <v/>
      </c>
      <c r="N124" s="31"/>
      <c r="O124" s="36"/>
      <c r="P124" s="34" t="str">
        <f t="shared" si="7"/>
        <v/>
      </c>
      <c r="S124" s="31"/>
      <c r="T124" s="36"/>
      <c r="U124" s="34" t="str">
        <f t="shared" si="8"/>
        <v/>
      </c>
    </row>
    <row r="125" spans="3:21" x14ac:dyDescent="0.2">
      <c r="C125" s="31"/>
      <c r="D125" s="36"/>
      <c r="E125" s="33" t="str">
        <f t="shared" si="9"/>
        <v/>
      </c>
      <c r="F125" s="34" t="str">
        <f t="shared" si="5"/>
        <v/>
      </c>
      <c r="I125" s="31"/>
      <c r="J125" s="36"/>
      <c r="K125" s="34" t="str">
        <f t="shared" si="6"/>
        <v/>
      </c>
      <c r="N125" s="31"/>
      <c r="O125" s="36"/>
      <c r="P125" s="34" t="str">
        <f t="shared" si="7"/>
        <v/>
      </c>
      <c r="S125" s="31"/>
      <c r="T125" s="36"/>
      <c r="U125" s="34" t="str">
        <f t="shared" si="8"/>
        <v/>
      </c>
    </row>
    <row r="126" spans="3:21" x14ac:dyDescent="0.2">
      <c r="C126" s="31"/>
      <c r="D126" s="36"/>
      <c r="E126" s="33" t="str">
        <f t="shared" si="9"/>
        <v/>
      </c>
      <c r="F126" s="34" t="str">
        <f t="shared" si="5"/>
        <v/>
      </c>
      <c r="I126" s="31"/>
      <c r="J126" s="36"/>
      <c r="K126" s="34" t="str">
        <f t="shared" si="6"/>
        <v/>
      </c>
      <c r="N126" s="31"/>
      <c r="O126" s="36"/>
      <c r="P126" s="34" t="str">
        <f t="shared" si="7"/>
        <v/>
      </c>
      <c r="S126" s="31"/>
      <c r="T126" s="36"/>
      <c r="U126" s="34" t="str">
        <f t="shared" si="8"/>
        <v/>
      </c>
    </row>
    <row r="127" spans="3:21" x14ac:dyDescent="0.2">
      <c r="C127" s="31"/>
      <c r="D127" s="36"/>
      <c r="E127" s="33" t="str">
        <f t="shared" si="9"/>
        <v/>
      </c>
      <c r="F127" s="34" t="str">
        <f t="shared" si="5"/>
        <v/>
      </c>
      <c r="I127" s="31"/>
      <c r="J127" s="36"/>
      <c r="K127" s="34" t="str">
        <f t="shared" si="6"/>
        <v/>
      </c>
      <c r="N127" s="31"/>
      <c r="O127" s="36"/>
      <c r="P127" s="34" t="str">
        <f t="shared" si="7"/>
        <v/>
      </c>
      <c r="S127" s="31"/>
      <c r="T127" s="36"/>
      <c r="U127" s="34" t="str">
        <f t="shared" si="8"/>
        <v/>
      </c>
    </row>
    <row r="128" spans="3:21" x14ac:dyDescent="0.2">
      <c r="C128" s="31"/>
      <c r="D128" s="36"/>
      <c r="E128" s="33" t="str">
        <f t="shared" si="9"/>
        <v/>
      </c>
      <c r="F128" s="34" t="str">
        <f t="shared" si="5"/>
        <v/>
      </c>
      <c r="I128" s="31"/>
      <c r="J128" s="36"/>
      <c r="K128" s="34" t="str">
        <f t="shared" si="6"/>
        <v/>
      </c>
      <c r="N128" s="31"/>
      <c r="O128" s="36"/>
      <c r="P128" s="34" t="str">
        <f t="shared" si="7"/>
        <v/>
      </c>
      <c r="S128" s="31"/>
      <c r="T128" s="36"/>
      <c r="U128" s="34" t="str">
        <f t="shared" si="8"/>
        <v/>
      </c>
    </row>
    <row r="129" spans="3:21" x14ac:dyDescent="0.2">
      <c r="C129" s="31"/>
      <c r="D129" s="36"/>
      <c r="E129" s="33" t="str">
        <f t="shared" si="9"/>
        <v/>
      </c>
      <c r="F129" s="34" t="str">
        <f t="shared" si="5"/>
        <v/>
      </c>
      <c r="I129" s="31"/>
      <c r="J129" s="36"/>
      <c r="K129" s="34" t="str">
        <f t="shared" si="6"/>
        <v/>
      </c>
      <c r="N129" s="31"/>
      <c r="O129" s="36"/>
      <c r="P129" s="34" t="str">
        <f t="shared" si="7"/>
        <v/>
      </c>
      <c r="S129" s="31"/>
      <c r="T129" s="36"/>
      <c r="U129" s="34" t="str">
        <f t="shared" si="8"/>
        <v/>
      </c>
    </row>
    <row r="130" spans="3:21" x14ac:dyDescent="0.2">
      <c r="C130" s="31"/>
      <c r="D130" s="36"/>
      <c r="E130" s="33" t="str">
        <f t="shared" si="9"/>
        <v/>
      </c>
      <c r="F130" s="34" t="str">
        <f t="shared" si="5"/>
        <v/>
      </c>
      <c r="I130" s="31"/>
      <c r="J130" s="36"/>
      <c r="K130" s="34" t="str">
        <f t="shared" si="6"/>
        <v/>
      </c>
      <c r="N130" s="31"/>
      <c r="O130" s="36"/>
      <c r="P130" s="34" t="str">
        <f t="shared" si="7"/>
        <v/>
      </c>
      <c r="S130" s="31"/>
      <c r="T130" s="36"/>
      <c r="U130" s="34" t="str">
        <f t="shared" si="8"/>
        <v/>
      </c>
    </row>
    <row r="131" spans="3:21" x14ac:dyDescent="0.2">
      <c r="C131" s="31"/>
      <c r="D131" s="36"/>
      <c r="E131" s="33" t="str">
        <f t="shared" si="9"/>
        <v/>
      </c>
      <c r="F131" s="34" t="str">
        <f t="shared" si="5"/>
        <v/>
      </c>
      <c r="I131" s="31"/>
      <c r="J131" s="36"/>
      <c r="K131" s="34" t="str">
        <f t="shared" si="6"/>
        <v/>
      </c>
      <c r="N131" s="31"/>
      <c r="O131" s="36"/>
      <c r="P131" s="34" t="str">
        <f t="shared" si="7"/>
        <v/>
      </c>
      <c r="S131" s="31"/>
      <c r="T131" s="36"/>
      <c r="U131" s="34" t="str">
        <f t="shared" si="8"/>
        <v/>
      </c>
    </row>
    <row r="132" spans="3:21" x14ac:dyDescent="0.2">
      <c r="C132" s="31"/>
      <c r="D132" s="36"/>
      <c r="E132" s="33" t="str">
        <f t="shared" si="9"/>
        <v/>
      </c>
      <c r="F132" s="34" t="str">
        <f t="shared" si="5"/>
        <v/>
      </c>
      <c r="I132" s="31"/>
      <c r="J132" s="36"/>
      <c r="K132" s="34" t="str">
        <f t="shared" si="6"/>
        <v/>
      </c>
      <c r="N132" s="31"/>
      <c r="O132" s="36"/>
      <c r="P132" s="34" t="str">
        <f t="shared" si="7"/>
        <v/>
      </c>
      <c r="S132" s="31"/>
      <c r="T132" s="36"/>
      <c r="U132" s="34" t="str">
        <f t="shared" si="8"/>
        <v/>
      </c>
    </row>
    <row r="133" spans="3:21" x14ac:dyDescent="0.2">
      <c r="C133" s="31"/>
      <c r="D133" s="36"/>
      <c r="E133" s="33" t="str">
        <f t="shared" si="9"/>
        <v/>
      </c>
      <c r="F133" s="34" t="str">
        <f t="shared" si="5"/>
        <v/>
      </c>
      <c r="I133" s="31"/>
      <c r="J133" s="36"/>
      <c r="K133" s="34" t="str">
        <f t="shared" si="6"/>
        <v/>
      </c>
      <c r="N133" s="31"/>
      <c r="O133" s="36"/>
      <c r="P133" s="34" t="str">
        <f t="shared" si="7"/>
        <v/>
      </c>
      <c r="S133" s="31"/>
      <c r="T133" s="36"/>
      <c r="U133" s="34" t="str">
        <f t="shared" si="8"/>
        <v/>
      </c>
    </row>
    <row r="134" spans="3:21" x14ac:dyDescent="0.2">
      <c r="C134" s="31"/>
      <c r="D134" s="36"/>
      <c r="E134" s="33" t="str">
        <f t="shared" si="9"/>
        <v/>
      </c>
      <c r="F134" s="34" t="str">
        <f t="shared" si="5"/>
        <v/>
      </c>
      <c r="I134" s="31"/>
      <c r="J134" s="36"/>
      <c r="K134" s="34" t="str">
        <f t="shared" si="6"/>
        <v/>
      </c>
      <c r="N134" s="31"/>
      <c r="O134" s="36"/>
      <c r="P134" s="34" t="str">
        <f t="shared" si="7"/>
        <v/>
      </c>
      <c r="S134" s="31"/>
      <c r="T134" s="36"/>
      <c r="U134" s="34" t="str">
        <f t="shared" si="8"/>
        <v/>
      </c>
    </row>
    <row r="135" spans="3:21" x14ac:dyDescent="0.2">
      <c r="C135" s="31"/>
      <c r="D135" s="36"/>
      <c r="E135" s="33" t="str">
        <f t="shared" si="9"/>
        <v/>
      </c>
      <c r="F135" s="34" t="str">
        <f t="shared" si="5"/>
        <v/>
      </c>
      <c r="I135" s="31"/>
      <c r="J135" s="36"/>
      <c r="K135" s="34" t="str">
        <f t="shared" si="6"/>
        <v/>
      </c>
      <c r="N135" s="31"/>
      <c r="O135" s="36"/>
      <c r="P135" s="34" t="str">
        <f t="shared" si="7"/>
        <v/>
      </c>
      <c r="S135" s="31"/>
      <c r="T135" s="36"/>
      <c r="U135" s="34" t="str">
        <f t="shared" si="8"/>
        <v/>
      </c>
    </row>
    <row r="136" spans="3:21" x14ac:dyDescent="0.2">
      <c r="C136" s="31"/>
      <c r="D136" s="36"/>
      <c r="E136" s="33" t="str">
        <f t="shared" si="9"/>
        <v/>
      </c>
      <c r="F136" s="34" t="str">
        <f t="shared" si="5"/>
        <v/>
      </c>
      <c r="I136" s="31"/>
      <c r="J136" s="36"/>
      <c r="K136" s="34" t="str">
        <f t="shared" si="6"/>
        <v/>
      </c>
      <c r="N136" s="31"/>
      <c r="O136" s="36"/>
      <c r="P136" s="34" t="str">
        <f t="shared" si="7"/>
        <v/>
      </c>
      <c r="S136" s="31"/>
      <c r="T136" s="36"/>
      <c r="U136" s="34" t="str">
        <f t="shared" si="8"/>
        <v/>
      </c>
    </row>
    <row r="137" spans="3:21" x14ac:dyDescent="0.2">
      <c r="C137" s="31"/>
      <c r="D137" s="36"/>
      <c r="E137" s="33" t="str">
        <f t="shared" si="9"/>
        <v/>
      </c>
      <c r="F137" s="34" t="str">
        <f t="shared" si="5"/>
        <v/>
      </c>
      <c r="I137" s="31"/>
      <c r="J137" s="36"/>
      <c r="K137" s="34" t="str">
        <f t="shared" si="6"/>
        <v/>
      </c>
      <c r="N137" s="31"/>
      <c r="O137" s="36"/>
      <c r="P137" s="34" t="str">
        <f t="shared" si="7"/>
        <v/>
      </c>
      <c r="S137" s="31"/>
      <c r="T137" s="36"/>
      <c r="U137" s="34" t="str">
        <f t="shared" si="8"/>
        <v/>
      </c>
    </row>
    <row r="138" spans="3:21" x14ac:dyDescent="0.2">
      <c r="C138" s="31"/>
      <c r="D138" s="36"/>
      <c r="E138" s="33" t="str">
        <f t="shared" si="9"/>
        <v/>
      </c>
      <c r="F138" s="34" t="str">
        <f t="shared" si="5"/>
        <v/>
      </c>
      <c r="I138" s="31"/>
      <c r="J138" s="36"/>
      <c r="K138" s="34" t="str">
        <f t="shared" si="6"/>
        <v/>
      </c>
      <c r="N138" s="31"/>
      <c r="O138" s="36"/>
      <c r="P138" s="34" t="str">
        <f t="shared" si="7"/>
        <v/>
      </c>
      <c r="S138" s="31"/>
      <c r="T138" s="36"/>
      <c r="U138" s="34" t="str">
        <f t="shared" si="8"/>
        <v/>
      </c>
    </row>
    <row r="139" spans="3:21" x14ac:dyDescent="0.2">
      <c r="C139" s="31"/>
      <c r="D139" s="36"/>
      <c r="E139" s="33" t="str">
        <f t="shared" si="9"/>
        <v/>
      </c>
      <c r="F139" s="34" t="str">
        <f t="shared" si="5"/>
        <v/>
      </c>
      <c r="I139" s="31"/>
      <c r="J139" s="36"/>
      <c r="K139" s="34" t="str">
        <f t="shared" si="6"/>
        <v/>
      </c>
      <c r="N139" s="31"/>
      <c r="O139" s="36"/>
      <c r="P139" s="34" t="str">
        <f t="shared" si="7"/>
        <v/>
      </c>
      <c r="S139" s="31"/>
      <c r="T139" s="36"/>
      <c r="U139" s="34" t="str">
        <f t="shared" si="8"/>
        <v/>
      </c>
    </row>
    <row r="140" spans="3:21" x14ac:dyDescent="0.2">
      <c r="C140" s="31"/>
      <c r="D140" s="36"/>
      <c r="E140" s="33" t="str">
        <f t="shared" si="9"/>
        <v/>
      </c>
      <c r="F140" s="34" t="str">
        <f t="shared" ref="F140:F203" si="10">IF(ISBLANK(C140),"",IF(OR($X$11="",$Z$11=""),"",IF(AND(MONTH(C140)&gt;=MONTH($X$11&amp;1),MONTH(C140)&lt;=MONTH($Z$11&amp;1)),"summer","winter")))</f>
        <v/>
      </c>
      <c r="I140" s="31"/>
      <c r="J140" s="36"/>
      <c r="K140" s="34" t="str">
        <f t="shared" ref="K140:K203" si="11">IF(ISBLANK(I140),"",IF(OR($X$11="",$Z$11=""),"",IF(AND(MONTH(I140)&gt;=MONTH($X$11&amp;1),MONTH(I140)&lt;=MONTH($Z$11&amp;1)),"summer","winter")))</f>
        <v/>
      </c>
      <c r="N140" s="31"/>
      <c r="O140" s="36"/>
      <c r="P140" s="34" t="str">
        <f t="shared" ref="P140:P203" si="12">IF(ISBLANK(N140),"",IF(OR($X$11="",$Z$11=""),"",IF(AND(MONTH(N140)&gt;=MONTH($X$11&amp;1),MONTH(N140)&lt;=MONTH($Z$11&amp;1)),"summer","winter")))</f>
        <v/>
      </c>
      <c r="S140" s="31"/>
      <c r="T140" s="36"/>
      <c r="U140" s="34" t="str">
        <f t="shared" ref="U140:U203" si="13">IF(ISBLANK(S140),"",IF(OR($X$11="",$Z$11=""),"",IF(AND(MONTH(S140)&gt;=MONTH($X$11&amp;1),MONTH(S140)&lt;=MONTH($Z$11&amp;1)),"summer","winter")))</f>
        <v/>
      </c>
    </row>
    <row r="141" spans="3:21" x14ac:dyDescent="0.2">
      <c r="C141" s="31"/>
      <c r="D141" s="36"/>
      <c r="E141" s="33" t="str">
        <f t="shared" ref="E141:E204" si="14">IF(ISBLANK(D141),"",IF(LEFT(D141,1)="&lt;",0,VALUE(D141)))</f>
        <v/>
      </c>
      <c r="F141" s="34" t="str">
        <f t="shared" si="10"/>
        <v/>
      </c>
      <c r="I141" s="31"/>
      <c r="J141" s="36"/>
      <c r="K141" s="34" t="str">
        <f t="shared" si="11"/>
        <v/>
      </c>
      <c r="N141" s="31"/>
      <c r="O141" s="36"/>
      <c r="P141" s="34" t="str">
        <f t="shared" si="12"/>
        <v/>
      </c>
      <c r="S141" s="31"/>
      <c r="T141" s="36"/>
      <c r="U141" s="34" t="str">
        <f t="shared" si="13"/>
        <v/>
      </c>
    </row>
    <row r="142" spans="3:21" x14ac:dyDescent="0.2">
      <c r="C142" s="31"/>
      <c r="D142" s="36"/>
      <c r="E142" s="33" t="str">
        <f t="shared" si="14"/>
        <v/>
      </c>
      <c r="F142" s="34" t="str">
        <f t="shared" si="10"/>
        <v/>
      </c>
      <c r="I142" s="31"/>
      <c r="J142" s="36"/>
      <c r="K142" s="34" t="str">
        <f t="shared" si="11"/>
        <v/>
      </c>
      <c r="N142" s="31"/>
      <c r="O142" s="36"/>
      <c r="P142" s="34" t="str">
        <f t="shared" si="12"/>
        <v/>
      </c>
      <c r="S142" s="31"/>
      <c r="T142" s="36"/>
      <c r="U142" s="34" t="str">
        <f t="shared" si="13"/>
        <v/>
      </c>
    </row>
    <row r="143" spans="3:21" x14ac:dyDescent="0.2">
      <c r="C143" s="31"/>
      <c r="D143" s="36"/>
      <c r="E143" s="33" t="str">
        <f t="shared" si="14"/>
        <v/>
      </c>
      <c r="F143" s="34" t="str">
        <f t="shared" si="10"/>
        <v/>
      </c>
      <c r="I143" s="31"/>
      <c r="J143" s="36"/>
      <c r="K143" s="34" t="str">
        <f t="shared" si="11"/>
        <v/>
      </c>
      <c r="N143" s="31"/>
      <c r="O143" s="36"/>
      <c r="P143" s="34" t="str">
        <f t="shared" si="12"/>
        <v/>
      </c>
      <c r="S143" s="31"/>
      <c r="T143" s="36"/>
      <c r="U143" s="34" t="str">
        <f t="shared" si="13"/>
        <v/>
      </c>
    </row>
    <row r="144" spans="3:21" x14ac:dyDescent="0.2">
      <c r="C144" s="31"/>
      <c r="D144" s="36"/>
      <c r="E144" s="33" t="str">
        <f t="shared" si="14"/>
        <v/>
      </c>
      <c r="F144" s="34" t="str">
        <f t="shared" si="10"/>
        <v/>
      </c>
      <c r="I144" s="31"/>
      <c r="J144" s="36"/>
      <c r="K144" s="34" t="str">
        <f t="shared" si="11"/>
        <v/>
      </c>
      <c r="N144" s="31"/>
      <c r="O144" s="36"/>
      <c r="P144" s="34" t="str">
        <f t="shared" si="12"/>
        <v/>
      </c>
      <c r="S144" s="31"/>
      <c r="T144" s="36"/>
      <c r="U144" s="34" t="str">
        <f t="shared" si="13"/>
        <v/>
      </c>
    </row>
    <row r="145" spans="3:21" x14ac:dyDescent="0.2">
      <c r="C145" s="31"/>
      <c r="D145" s="36"/>
      <c r="E145" s="33" t="str">
        <f t="shared" si="14"/>
        <v/>
      </c>
      <c r="F145" s="34" t="str">
        <f t="shared" si="10"/>
        <v/>
      </c>
      <c r="I145" s="31"/>
      <c r="J145" s="36"/>
      <c r="K145" s="34" t="str">
        <f t="shared" si="11"/>
        <v/>
      </c>
      <c r="N145" s="31"/>
      <c r="O145" s="36"/>
      <c r="P145" s="34" t="str">
        <f t="shared" si="12"/>
        <v/>
      </c>
      <c r="S145" s="31"/>
      <c r="T145" s="36"/>
      <c r="U145" s="34" t="str">
        <f t="shared" si="13"/>
        <v/>
      </c>
    </row>
    <row r="146" spans="3:21" x14ac:dyDescent="0.2">
      <c r="C146" s="31"/>
      <c r="D146" s="36"/>
      <c r="E146" s="33" t="str">
        <f t="shared" si="14"/>
        <v/>
      </c>
      <c r="F146" s="34" t="str">
        <f t="shared" si="10"/>
        <v/>
      </c>
      <c r="I146" s="31"/>
      <c r="J146" s="36"/>
      <c r="K146" s="34" t="str">
        <f t="shared" si="11"/>
        <v/>
      </c>
      <c r="N146" s="31"/>
      <c r="O146" s="36"/>
      <c r="P146" s="34" t="str">
        <f t="shared" si="12"/>
        <v/>
      </c>
      <c r="S146" s="31"/>
      <c r="T146" s="36"/>
      <c r="U146" s="34" t="str">
        <f t="shared" si="13"/>
        <v/>
      </c>
    </row>
    <row r="147" spans="3:21" x14ac:dyDescent="0.2">
      <c r="C147" s="31"/>
      <c r="D147" s="36"/>
      <c r="E147" s="33" t="str">
        <f t="shared" si="14"/>
        <v/>
      </c>
      <c r="F147" s="34" t="str">
        <f t="shared" si="10"/>
        <v/>
      </c>
      <c r="I147" s="31"/>
      <c r="J147" s="36"/>
      <c r="K147" s="34" t="str">
        <f t="shared" si="11"/>
        <v/>
      </c>
      <c r="N147" s="31"/>
      <c r="O147" s="36"/>
      <c r="P147" s="34" t="str">
        <f t="shared" si="12"/>
        <v/>
      </c>
      <c r="S147" s="31"/>
      <c r="T147" s="36"/>
      <c r="U147" s="34" t="str">
        <f t="shared" si="13"/>
        <v/>
      </c>
    </row>
    <row r="148" spans="3:21" x14ac:dyDescent="0.2">
      <c r="C148" s="31"/>
      <c r="D148" s="36"/>
      <c r="E148" s="33" t="str">
        <f t="shared" si="14"/>
        <v/>
      </c>
      <c r="F148" s="34" t="str">
        <f t="shared" si="10"/>
        <v/>
      </c>
      <c r="I148" s="31"/>
      <c r="J148" s="36"/>
      <c r="K148" s="34" t="str">
        <f t="shared" si="11"/>
        <v/>
      </c>
      <c r="N148" s="31"/>
      <c r="O148" s="36"/>
      <c r="P148" s="34" t="str">
        <f t="shared" si="12"/>
        <v/>
      </c>
      <c r="S148" s="31"/>
      <c r="T148" s="36"/>
      <c r="U148" s="34" t="str">
        <f t="shared" si="13"/>
        <v/>
      </c>
    </row>
    <row r="149" spans="3:21" x14ac:dyDescent="0.2">
      <c r="C149" s="31"/>
      <c r="D149" s="36"/>
      <c r="E149" s="33" t="str">
        <f t="shared" si="14"/>
        <v/>
      </c>
      <c r="F149" s="34" t="str">
        <f t="shared" si="10"/>
        <v/>
      </c>
      <c r="I149" s="31"/>
      <c r="J149" s="36"/>
      <c r="K149" s="34" t="str">
        <f t="shared" si="11"/>
        <v/>
      </c>
      <c r="N149" s="31"/>
      <c r="O149" s="36"/>
      <c r="P149" s="34" t="str">
        <f t="shared" si="12"/>
        <v/>
      </c>
      <c r="S149" s="31"/>
      <c r="T149" s="36"/>
      <c r="U149" s="34" t="str">
        <f t="shared" si="13"/>
        <v/>
      </c>
    </row>
    <row r="150" spans="3:21" x14ac:dyDescent="0.2">
      <c r="C150" s="31"/>
      <c r="D150" s="36"/>
      <c r="E150" s="33" t="str">
        <f t="shared" si="14"/>
        <v/>
      </c>
      <c r="F150" s="34" t="str">
        <f t="shared" si="10"/>
        <v/>
      </c>
      <c r="I150" s="31"/>
      <c r="J150" s="36"/>
      <c r="K150" s="34" t="str">
        <f t="shared" si="11"/>
        <v/>
      </c>
      <c r="N150" s="31"/>
      <c r="O150" s="36"/>
      <c r="P150" s="34" t="str">
        <f t="shared" si="12"/>
        <v/>
      </c>
      <c r="S150" s="31"/>
      <c r="T150" s="36"/>
      <c r="U150" s="34" t="str">
        <f t="shared" si="13"/>
        <v/>
      </c>
    </row>
    <row r="151" spans="3:21" x14ac:dyDescent="0.2">
      <c r="C151" s="31"/>
      <c r="D151" s="36"/>
      <c r="E151" s="33" t="str">
        <f t="shared" si="14"/>
        <v/>
      </c>
      <c r="F151" s="34" t="str">
        <f t="shared" si="10"/>
        <v/>
      </c>
      <c r="I151" s="31"/>
      <c r="J151" s="36"/>
      <c r="K151" s="34" t="str">
        <f t="shared" si="11"/>
        <v/>
      </c>
      <c r="N151" s="31"/>
      <c r="O151" s="36"/>
      <c r="P151" s="34" t="str">
        <f t="shared" si="12"/>
        <v/>
      </c>
      <c r="S151" s="31"/>
      <c r="T151" s="36"/>
      <c r="U151" s="34" t="str">
        <f t="shared" si="13"/>
        <v/>
      </c>
    </row>
    <row r="152" spans="3:21" x14ac:dyDescent="0.2">
      <c r="C152" s="31"/>
      <c r="D152" s="36"/>
      <c r="E152" s="33" t="str">
        <f t="shared" si="14"/>
        <v/>
      </c>
      <c r="F152" s="34" t="str">
        <f t="shared" si="10"/>
        <v/>
      </c>
      <c r="I152" s="31"/>
      <c r="J152" s="36"/>
      <c r="K152" s="34" t="str">
        <f t="shared" si="11"/>
        <v/>
      </c>
      <c r="N152" s="31"/>
      <c r="O152" s="36"/>
      <c r="P152" s="34" t="str">
        <f t="shared" si="12"/>
        <v/>
      </c>
      <c r="S152" s="31"/>
      <c r="T152" s="36"/>
      <c r="U152" s="34" t="str">
        <f t="shared" si="13"/>
        <v/>
      </c>
    </row>
    <row r="153" spans="3:21" x14ac:dyDescent="0.2">
      <c r="C153" s="31"/>
      <c r="D153" s="36"/>
      <c r="E153" s="33" t="str">
        <f t="shared" si="14"/>
        <v/>
      </c>
      <c r="F153" s="34" t="str">
        <f t="shared" si="10"/>
        <v/>
      </c>
      <c r="I153" s="31"/>
      <c r="J153" s="36"/>
      <c r="K153" s="34" t="str">
        <f t="shared" si="11"/>
        <v/>
      </c>
      <c r="N153" s="31"/>
      <c r="O153" s="36"/>
      <c r="P153" s="34" t="str">
        <f t="shared" si="12"/>
        <v/>
      </c>
      <c r="S153" s="31"/>
      <c r="T153" s="36"/>
      <c r="U153" s="34" t="str">
        <f t="shared" si="13"/>
        <v/>
      </c>
    </row>
    <row r="154" spans="3:21" x14ac:dyDescent="0.2">
      <c r="C154" s="31"/>
      <c r="D154" s="36"/>
      <c r="E154" s="33" t="str">
        <f t="shared" si="14"/>
        <v/>
      </c>
      <c r="F154" s="34" t="str">
        <f t="shared" si="10"/>
        <v/>
      </c>
      <c r="I154" s="31"/>
      <c r="J154" s="36"/>
      <c r="K154" s="34" t="str">
        <f t="shared" si="11"/>
        <v/>
      </c>
      <c r="N154" s="31"/>
      <c r="O154" s="36"/>
      <c r="P154" s="34" t="str">
        <f t="shared" si="12"/>
        <v/>
      </c>
      <c r="S154" s="31"/>
      <c r="T154" s="36"/>
      <c r="U154" s="34" t="str">
        <f t="shared" si="13"/>
        <v/>
      </c>
    </row>
    <row r="155" spans="3:21" x14ac:dyDescent="0.2">
      <c r="C155" s="31"/>
      <c r="D155" s="36"/>
      <c r="E155" s="33" t="str">
        <f t="shared" si="14"/>
        <v/>
      </c>
      <c r="F155" s="34" t="str">
        <f t="shared" si="10"/>
        <v/>
      </c>
      <c r="I155" s="31"/>
      <c r="J155" s="36"/>
      <c r="K155" s="34" t="str">
        <f t="shared" si="11"/>
        <v/>
      </c>
      <c r="N155" s="31"/>
      <c r="O155" s="36"/>
      <c r="P155" s="34" t="str">
        <f t="shared" si="12"/>
        <v/>
      </c>
      <c r="S155" s="31"/>
      <c r="T155" s="36"/>
      <c r="U155" s="34" t="str">
        <f t="shared" si="13"/>
        <v/>
      </c>
    </row>
    <row r="156" spans="3:21" x14ac:dyDescent="0.2">
      <c r="C156" s="31"/>
      <c r="D156" s="36"/>
      <c r="E156" s="33" t="str">
        <f t="shared" si="14"/>
        <v/>
      </c>
      <c r="F156" s="34" t="str">
        <f t="shared" si="10"/>
        <v/>
      </c>
      <c r="I156" s="31"/>
      <c r="J156" s="36"/>
      <c r="K156" s="34" t="str">
        <f t="shared" si="11"/>
        <v/>
      </c>
      <c r="N156" s="31"/>
      <c r="O156" s="36"/>
      <c r="P156" s="34" t="str">
        <f t="shared" si="12"/>
        <v/>
      </c>
      <c r="S156" s="31"/>
      <c r="T156" s="36"/>
      <c r="U156" s="34" t="str">
        <f t="shared" si="13"/>
        <v/>
      </c>
    </row>
    <row r="157" spans="3:21" x14ac:dyDescent="0.2">
      <c r="C157" s="31"/>
      <c r="D157" s="36"/>
      <c r="E157" s="33" t="str">
        <f t="shared" si="14"/>
        <v/>
      </c>
      <c r="F157" s="34" t="str">
        <f t="shared" si="10"/>
        <v/>
      </c>
      <c r="I157" s="31"/>
      <c r="J157" s="36"/>
      <c r="K157" s="34" t="str">
        <f t="shared" si="11"/>
        <v/>
      </c>
      <c r="N157" s="31"/>
      <c r="O157" s="36"/>
      <c r="P157" s="34" t="str">
        <f t="shared" si="12"/>
        <v/>
      </c>
      <c r="S157" s="31"/>
      <c r="T157" s="36"/>
      <c r="U157" s="34" t="str">
        <f t="shared" si="13"/>
        <v/>
      </c>
    </row>
    <row r="158" spans="3:21" x14ac:dyDescent="0.2">
      <c r="C158" s="31"/>
      <c r="D158" s="36"/>
      <c r="E158" s="33" t="str">
        <f t="shared" si="14"/>
        <v/>
      </c>
      <c r="F158" s="34" t="str">
        <f t="shared" si="10"/>
        <v/>
      </c>
      <c r="I158" s="31"/>
      <c r="J158" s="36"/>
      <c r="K158" s="34" t="str">
        <f t="shared" si="11"/>
        <v/>
      </c>
      <c r="N158" s="31"/>
      <c r="O158" s="36"/>
      <c r="P158" s="34" t="str">
        <f t="shared" si="12"/>
        <v/>
      </c>
      <c r="S158" s="31"/>
      <c r="T158" s="36"/>
      <c r="U158" s="34" t="str">
        <f t="shared" si="13"/>
        <v/>
      </c>
    </row>
    <row r="159" spans="3:21" x14ac:dyDescent="0.2">
      <c r="C159" s="31"/>
      <c r="D159" s="36"/>
      <c r="E159" s="33" t="str">
        <f t="shared" si="14"/>
        <v/>
      </c>
      <c r="F159" s="34" t="str">
        <f t="shared" si="10"/>
        <v/>
      </c>
      <c r="I159" s="31"/>
      <c r="J159" s="36"/>
      <c r="K159" s="34" t="str">
        <f t="shared" si="11"/>
        <v/>
      </c>
      <c r="N159" s="31"/>
      <c r="O159" s="36"/>
      <c r="P159" s="34" t="str">
        <f t="shared" si="12"/>
        <v/>
      </c>
      <c r="S159" s="31"/>
      <c r="T159" s="36"/>
      <c r="U159" s="34" t="str">
        <f t="shared" si="13"/>
        <v/>
      </c>
    </row>
    <row r="160" spans="3:21" x14ac:dyDescent="0.2">
      <c r="C160" s="31"/>
      <c r="D160" s="36"/>
      <c r="E160" s="33" t="str">
        <f t="shared" si="14"/>
        <v/>
      </c>
      <c r="F160" s="34" t="str">
        <f t="shared" si="10"/>
        <v/>
      </c>
      <c r="I160" s="31"/>
      <c r="J160" s="36"/>
      <c r="K160" s="34" t="str">
        <f t="shared" si="11"/>
        <v/>
      </c>
      <c r="N160" s="31"/>
      <c r="O160" s="36"/>
      <c r="P160" s="34" t="str">
        <f t="shared" si="12"/>
        <v/>
      </c>
      <c r="S160" s="31"/>
      <c r="T160" s="36"/>
      <c r="U160" s="34" t="str">
        <f t="shared" si="13"/>
        <v/>
      </c>
    </row>
    <row r="161" spans="3:21" x14ac:dyDescent="0.2">
      <c r="C161" s="31"/>
      <c r="D161" s="36"/>
      <c r="E161" s="33" t="str">
        <f t="shared" si="14"/>
        <v/>
      </c>
      <c r="F161" s="34" t="str">
        <f t="shared" si="10"/>
        <v/>
      </c>
      <c r="I161" s="31"/>
      <c r="J161" s="36"/>
      <c r="K161" s="34" t="str">
        <f t="shared" si="11"/>
        <v/>
      </c>
      <c r="N161" s="31"/>
      <c r="O161" s="36"/>
      <c r="P161" s="34" t="str">
        <f t="shared" si="12"/>
        <v/>
      </c>
      <c r="S161" s="31"/>
      <c r="T161" s="36"/>
      <c r="U161" s="34" t="str">
        <f t="shared" si="13"/>
        <v/>
      </c>
    </row>
    <row r="162" spans="3:21" x14ac:dyDescent="0.2">
      <c r="C162" s="31"/>
      <c r="D162" s="36"/>
      <c r="E162" s="33" t="str">
        <f t="shared" si="14"/>
        <v/>
      </c>
      <c r="F162" s="34" t="str">
        <f t="shared" si="10"/>
        <v/>
      </c>
      <c r="I162" s="31"/>
      <c r="J162" s="36"/>
      <c r="K162" s="34" t="str">
        <f t="shared" si="11"/>
        <v/>
      </c>
      <c r="N162" s="31"/>
      <c r="O162" s="36"/>
      <c r="P162" s="34" t="str">
        <f t="shared" si="12"/>
        <v/>
      </c>
      <c r="S162" s="31"/>
      <c r="T162" s="36"/>
      <c r="U162" s="34" t="str">
        <f t="shared" si="13"/>
        <v/>
      </c>
    </row>
    <row r="163" spans="3:21" x14ac:dyDescent="0.2">
      <c r="C163" s="31"/>
      <c r="D163" s="36"/>
      <c r="E163" s="33" t="str">
        <f t="shared" si="14"/>
        <v/>
      </c>
      <c r="F163" s="34" t="str">
        <f t="shared" si="10"/>
        <v/>
      </c>
      <c r="I163" s="31"/>
      <c r="J163" s="36"/>
      <c r="K163" s="34" t="str">
        <f t="shared" si="11"/>
        <v/>
      </c>
      <c r="N163" s="31"/>
      <c r="O163" s="36"/>
      <c r="P163" s="34" t="str">
        <f t="shared" si="12"/>
        <v/>
      </c>
      <c r="S163" s="31"/>
      <c r="T163" s="36"/>
      <c r="U163" s="34" t="str">
        <f t="shared" si="13"/>
        <v/>
      </c>
    </row>
    <row r="164" spans="3:21" x14ac:dyDescent="0.2">
      <c r="C164" s="31"/>
      <c r="D164" s="36"/>
      <c r="E164" s="33" t="str">
        <f t="shared" si="14"/>
        <v/>
      </c>
      <c r="F164" s="34" t="str">
        <f t="shared" si="10"/>
        <v/>
      </c>
      <c r="I164" s="31"/>
      <c r="J164" s="36"/>
      <c r="K164" s="34" t="str">
        <f t="shared" si="11"/>
        <v/>
      </c>
      <c r="N164" s="31"/>
      <c r="O164" s="36"/>
      <c r="P164" s="34" t="str">
        <f t="shared" si="12"/>
        <v/>
      </c>
      <c r="S164" s="31"/>
      <c r="T164" s="36"/>
      <c r="U164" s="34" t="str">
        <f t="shared" si="13"/>
        <v/>
      </c>
    </row>
    <row r="165" spans="3:21" x14ac:dyDescent="0.2">
      <c r="C165" s="31"/>
      <c r="D165" s="36"/>
      <c r="E165" s="33" t="str">
        <f t="shared" si="14"/>
        <v/>
      </c>
      <c r="F165" s="34" t="str">
        <f t="shared" si="10"/>
        <v/>
      </c>
      <c r="I165" s="31"/>
      <c r="J165" s="36"/>
      <c r="K165" s="34" t="str">
        <f t="shared" si="11"/>
        <v/>
      </c>
      <c r="N165" s="31"/>
      <c r="O165" s="36"/>
      <c r="P165" s="34" t="str">
        <f t="shared" si="12"/>
        <v/>
      </c>
      <c r="S165" s="31"/>
      <c r="T165" s="36"/>
      <c r="U165" s="34" t="str">
        <f t="shared" si="13"/>
        <v/>
      </c>
    </row>
    <row r="166" spans="3:21" x14ac:dyDescent="0.2">
      <c r="C166" s="31"/>
      <c r="D166" s="36"/>
      <c r="E166" s="33" t="str">
        <f t="shared" si="14"/>
        <v/>
      </c>
      <c r="F166" s="34" t="str">
        <f t="shared" si="10"/>
        <v/>
      </c>
      <c r="I166" s="31"/>
      <c r="J166" s="36"/>
      <c r="K166" s="34" t="str">
        <f t="shared" si="11"/>
        <v/>
      </c>
      <c r="N166" s="31"/>
      <c r="O166" s="36"/>
      <c r="P166" s="34" t="str">
        <f t="shared" si="12"/>
        <v/>
      </c>
      <c r="S166" s="31"/>
      <c r="T166" s="36"/>
      <c r="U166" s="34" t="str">
        <f t="shared" si="13"/>
        <v/>
      </c>
    </row>
    <row r="167" spans="3:21" x14ac:dyDescent="0.2">
      <c r="C167" s="31"/>
      <c r="D167" s="36"/>
      <c r="E167" s="33" t="str">
        <f t="shared" si="14"/>
        <v/>
      </c>
      <c r="F167" s="34" t="str">
        <f t="shared" si="10"/>
        <v/>
      </c>
      <c r="I167" s="31"/>
      <c r="J167" s="36"/>
      <c r="K167" s="34" t="str">
        <f t="shared" si="11"/>
        <v/>
      </c>
      <c r="N167" s="31"/>
      <c r="O167" s="36"/>
      <c r="P167" s="34" t="str">
        <f t="shared" si="12"/>
        <v/>
      </c>
      <c r="S167" s="31"/>
      <c r="T167" s="36"/>
      <c r="U167" s="34" t="str">
        <f t="shared" si="13"/>
        <v/>
      </c>
    </row>
    <row r="168" spans="3:21" x14ac:dyDescent="0.2">
      <c r="C168" s="31"/>
      <c r="D168" s="36"/>
      <c r="E168" s="33" t="str">
        <f t="shared" si="14"/>
        <v/>
      </c>
      <c r="F168" s="34" t="str">
        <f t="shared" si="10"/>
        <v/>
      </c>
      <c r="I168" s="31"/>
      <c r="J168" s="36"/>
      <c r="K168" s="34" t="str">
        <f t="shared" si="11"/>
        <v/>
      </c>
      <c r="N168" s="31"/>
      <c r="O168" s="36"/>
      <c r="P168" s="34" t="str">
        <f t="shared" si="12"/>
        <v/>
      </c>
      <c r="S168" s="31"/>
      <c r="T168" s="36"/>
      <c r="U168" s="34" t="str">
        <f t="shared" si="13"/>
        <v/>
      </c>
    </row>
    <row r="169" spans="3:21" x14ac:dyDescent="0.2">
      <c r="C169" s="31"/>
      <c r="D169" s="36"/>
      <c r="E169" s="33" t="str">
        <f t="shared" si="14"/>
        <v/>
      </c>
      <c r="F169" s="34" t="str">
        <f t="shared" si="10"/>
        <v/>
      </c>
      <c r="I169" s="31"/>
      <c r="J169" s="36"/>
      <c r="K169" s="34" t="str">
        <f t="shared" si="11"/>
        <v/>
      </c>
      <c r="N169" s="31"/>
      <c r="O169" s="36"/>
      <c r="P169" s="34" t="str">
        <f t="shared" si="12"/>
        <v/>
      </c>
      <c r="S169" s="31"/>
      <c r="T169" s="36"/>
      <c r="U169" s="34" t="str">
        <f t="shared" si="13"/>
        <v/>
      </c>
    </row>
    <row r="170" spans="3:21" x14ac:dyDescent="0.2">
      <c r="C170" s="31"/>
      <c r="D170" s="36"/>
      <c r="E170" s="33" t="str">
        <f t="shared" si="14"/>
        <v/>
      </c>
      <c r="F170" s="34" t="str">
        <f t="shared" si="10"/>
        <v/>
      </c>
      <c r="I170" s="31"/>
      <c r="J170" s="36"/>
      <c r="K170" s="34" t="str">
        <f t="shared" si="11"/>
        <v/>
      </c>
      <c r="N170" s="31"/>
      <c r="O170" s="36"/>
      <c r="P170" s="34" t="str">
        <f t="shared" si="12"/>
        <v/>
      </c>
      <c r="S170" s="31"/>
      <c r="T170" s="36"/>
      <c r="U170" s="34" t="str">
        <f t="shared" si="13"/>
        <v/>
      </c>
    </row>
    <row r="171" spans="3:21" x14ac:dyDescent="0.2">
      <c r="C171" s="31"/>
      <c r="D171" s="36"/>
      <c r="E171" s="33" t="str">
        <f t="shared" si="14"/>
        <v/>
      </c>
      <c r="F171" s="34" t="str">
        <f t="shared" si="10"/>
        <v/>
      </c>
      <c r="I171" s="31"/>
      <c r="J171" s="36"/>
      <c r="K171" s="34" t="str">
        <f t="shared" si="11"/>
        <v/>
      </c>
      <c r="N171" s="31"/>
      <c r="O171" s="36"/>
      <c r="P171" s="34" t="str">
        <f t="shared" si="12"/>
        <v/>
      </c>
      <c r="S171" s="31"/>
      <c r="T171" s="36"/>
      <c r="U171" s="34" t="str">
        <f t="shared" si="13"/>
        <v/>
      </c>
    </row>
    <row r="172" spans="3:21" x14ac:dyDescent="0.2">
      <c r="C172" s="31"/>
      <c r="D172" s="36"/>
      <c r="E172" s="33" t="str">
        <f t="shared" si="14"/>
        <v/>
      </c>
      <c r="F172" s="34" t="str">
        <f t="shared" si="10"/>
        <v/>
      </c>
      <c r="I172" s="31"/>
      <c r="J172" s="36"/>
      <c r="K172" s="34" t="str">
        <f t="shared" si="11"/>
        <v/>
      </c>
      <c r="N172" s="31"/>
      <c r="O172" s="36"/>
      <c r="P172" s="34" t="str">
        <f t="shared" si="12"/>
        <v/>
      </c>
      <c r="S172" s="31"/>
      <c r="T172" s="36"/>
      <c r="U172" s="34" t="str">
        <f t="shared" si="13"/>
        <v/>
      </c>
    </row>
    <row r="173" spans="3:21" x14ac:dyDescent="0.2">
      <c r="C173" s="31"/>
      <c r="D173" s="36"/>
      <c r="E173" s="33" t="str">
        <f t="shared" si="14"/>
        <v/>
      </c>
      <c r="F173" s="34" t="str">
        <f t="shared" si="10"/>
        <v/>
      </c>
      <c r="I173" s="31"/>
      <c r="J173" s="36"/>
      <c r="K173" s="34" t="str">
        <f t="shared" si="11"/>
        <v/>
      </c>
      <c r="N173" s="31"/>
      <c r="O173" s="36"/>
      <c r="P173" s="34" t="str">
        <f t="shared" si="12"/>
        <v/>
      </c>
      <c r="S173" s="31"/>
      <c r="T173" s="36"/>
      <c r="U173" s="34" t="str">
        <f t="shared" si="13"/>
        <v/>
      </c>
    </row>
    <row r="174" spans="3:21" x14ac:dyDescent="0.2">
      <c r="C174" s="31"/>
      <c r="D174" s="36"/>
      <c r="E174" s="33" t="str">
        <f t="shared" si="14"/>
        <v/>
      </c>
      <c r="F174" s="34" t="str">
        <f t="shared" si="10"/>
        <v/>
      </c>
      <c r="I174" s="31"/>
      <c r="J174" s="36"/>
      <c r="K174" s="34" t="str">
        <f t="shared" si="11"/>
        <v/>
      </c>
      <c r="N174" s="31"/>
      <c r="O174" s="36"/>
      <c r="P174" s="34" t="str">
        <f t="shared" si="12"/>
        <v/>
      </c>
      <c r="S174" s="31"/>
      <c r="T174" s="36"/>
      <c r="U174" s="34" t="str">
        <f t="shared" si="13"/>
        <v/>
      </c>
    </row>
    <row r="175" spans="3:21" x14ac:dyDescent="0.2">
      <c r="C175" s="31"/>
      <c r="D175" s="36"/>
      <c r="E175" s="33" t="str">
        <f t="shared" si="14"/>
        <v/>
      </c>
      <c r="F175" s="34" t="str">
        <f t="shared" si="10"/>
        <v/>
      </c>
      <c r="I175" s="31"/>
      <c r="J175" s="36"/>
      <c r="K175" s="34" t="str">
        <f t="shared" si="11"/>
        <v/>
      </c>
      <c r="N175" s="31"/>
      <c r="O175" s="36"/>
      <c r="P175" s="34" t="str">
        <f t="shared" si="12"/>
        <v/>
      </c>
      <c r="S175" s="31"/>
      <c r="T175" s="36"/>
      <c r="U175" s="34" t="str">
        <f t="shared" si="13"/>
        <v/>
      </c>
    </row>
    <row r="176" spans="3:21" x14ac:dyDescent="0.2">
      <c r="C176" s="31"/>
      <c r="D176" s="36"/>
      <c r="E176" s="33" t="str">
        <f t="shared" si="14"/>
        <v/>
      </c>
      <c r="F176" s="34" t="str">
        <f t="shared" si="10"/>
        <v/>
      </c>
      <c r="I176" s="31"/>
      <c r="J176" s="36"/>
      <c r="K176" s="34" t="str">
        <f t="shared" si="11"/>
        <v/>
      </c>
      <c r="N176" s="31"/>
      <c r="O176" s="36"/>
      <c r="P176" s="34" t="str">
        <f t="shared" si="12"/>
        <v/>
      </c>
      <c r="S176" s="31"/>
      <c r="T176" s="36"/>
      <c r="U176" s="34" t="str">
        <f t="shared" si="13"/>
        <v/>
      </c>
    </row>
    <row r="177" spans="3:21" x14ac:dyDescent="0.2">
      <c r="C177" s="31"/>
      <c r="D177" s="36"/>
      <c r="E177" s="33" t="str">
        <f t="shared" si="14"/>
        <v/>
      </c>
      <c r="F177" s="34" t="str">
        <f t="shared" si="10"/>
        <v/>
      </c>
      <c r="I177" s="31"/>
      <c r="J177" s="36"/>
      <c r="K177" s="34" t="str">
        <f t="shared" si="11"/>
        <v/>
      </c>
      <c r="N177" s="31"/>
      <c r="O177" s="36"/>
      <c r="P177" s="34" t="str">
        <f t="shared" si="12"/>
        <v/>
      </c>
      <c r="S177" s="31"/>
      <c r="T177" s="36"/>
      <c r="U177" s="34" t="str">
        <f t="shared" si="13"/>
        <v/>
      </c>
    </row>
    <row r="178" spans="3:21" x14ac:dyDescent="0.2">
      <c r="C178" s="31"/>
      <c r="D178" s="36"/>
      <c r="E178" s="33" t="str">
        <f t="shared" si="14"/>
        <v/>
      </c>
      <c r="F178" s="34" t="str">
        <f t="shared" si="10"/>
        <v/>
      </c>
      <c r="I178" s="31"/>
      <c r="J178" s="36"/>
      <c r="K178" s="34" t="str">
        <f t="shared" si="11"/>
        <v/>
      </c>
      <c r="N178" s="31"/>
      <c r="O178" s="36"/>
      <c r="P178" s="34" t="str">
        <f t="shared" si="12"/>
        <v/>
      </c>
      <c r="S178" s="31"/>
      <c r="T178" s="36"/>
      <c r="U178" s="34" t="str">
        <f t="shared" si="13"/>
        <v/>
      </c>
    </row>
    <row r="179" spans="3:21" x14ac:dyDescent="0.2">
      <c r="C179" s="31"/>
      <c r="D179" s="36"/>
      <c r="E179" s="33" t="str">
        <f t="shared" si="14"/>
        <v/>
      </c>
      <c r="F179" s="34" t="str">
        <f t="shared" si="10"/>
        <v/>
      </c>
      <c r="I179" s="31"/>
      <c r="J179" s="36"/>
      <c r="K179" s="34" t="str">
        <f t="shared" si="11"/>
        <v/>
      </c>
      <c r="N179" s="31"/>
      <c r="O179" s="36"/>
      <c r="P179" s="34" t="str">
        <f t="shared" si="12"/>
        <v/>
      </c>
      <c r="S179" s="31"/>
      <c r="T179" s="36"/>
      <c r="U179" s="34" t="str">
        <f t="shared" si="13"/>
        <v/>
      </c>
    </row>
    <row r="180" spans="3:21" x14ac:dyDescent="0.2">
      <c r="C180" s="31"/>
      <c r="D180" s="36"/>
      <c r="E180" s="33" t="str">
        <f t="shared" si="14"/>
        <v/>
      </c>
      <c r="F180" s="34" t="str">
        <f t="shared" si="10"/>
        <v/>
      </c>
      <c r="I180" s="31"/>
      <c r="J180" s="36"/>
      <c r="K180" s="34" t="str">
        <f t="shared" si="11"/>
        <v/>
      </c>
      <c r="N180" s="31"/>
      <c r="O180" s="36"/>
      <c r="P180" s="34" t="str">
        <f t="shared" si="12"/>
        <v/>
      </c>
      <c r="S180" s="31"/>
      <c r="T180" s="36"/>
      <c r="U180" s="34" t="str">
        <f t="shared" si="13"/>
        <v/>
      </c>
    </row>
    <row r="181" spans="3:21" x14ac:dyDescent="0.2">
      <c r="C181" s="31"/>
      <c r="D181" s="36"/>
      <c r="E181" s="33" t="str">
        <f t="shared" si="14"/>
        <v/>
      </c>
      <c r="F181" s="34" t="str">
        <f t="shared" si="10"/>
        <v/>
      </c>
      <c r="I181" s="31"/>
      <c r="J181" s="36"/>
      <c r="K181" s="34" t="str">
        <f t="shared" si="11"/>
        <v/>
      </c>
      <c r="N181" s="31"/>
      <c r="O181" s="36"/>
      <c r="P181" s="34" t="str">
        <f t="shared" si="12"/>
        <v/>
      </c>
      <c r="S181" s="31"/>
      <c r="T181" s="36"/>
      <c r="U181" s="34" t="str">
        <f t="shared" si="13"/>
        <v/>
      </c>
    </row>
    <row r="182" spans="3:21" x14ac:dyDescent="0.2">
      <c r="C182" s="31"/>
      <c r="D182" s="36"/>
      <c r="E182" s="33" t="str">
        <f t="shared" si="14"/>
        <v/>
      </c>
      <c r="F182" s="34" t="str">
        <f t="shared" si="10"/>
        <v/>
      </c>
      <c r="I182" s="31"/>
      <c r="J182" s="36"/>
      <c r="K182" s="34" t="str">
        <f t="shared" si="11"/>
        <v/>
      </c>
      <c r="N182" s="31"/>
      <c r="O182" s="36"/>
      <c r="P182" s="34" t="str">
        <f t="shared" si="12"/>
        <v/>
      </c>
      <c r="S182" s="31"/>
      <c r="T182" s="36"/>
      <c r="U182" s="34" t="str">
        <f t="shared" si="13"/>
        <v/>
      </c>
    </row>
    <row r="183" spans="3:21" x14ac:dyDescent="0.2">
      <c r="C183" s="31"/>
      <c r="D183" s="36"/>
      <c r="E183" s="33" t="str">
        <f t="shared" si="14"/>
        <v/>
      </c>
      <c r="F183" s="34" t="str">
        <f t="shared" si="10"/>
        <v/>
      </c>
      <c r="I183" s="31"/>
      <c r="J183" s="36"/>
      <c r="K183" s="34" t="str">
        <f t="shared" si="11"/>
        <v/>
      </c>
      <c r="N183" s="31"/>
      <c r="O183" s="36"/>
      <c r="P183" s="34" t="str">
        <f t="shared" si="12"/>
        <v/>
      </c>
      <c r="S183" s="31"/>
      <c r="T183" s="36"/>
      <c r="U183" s="34" t="str">
        <f t="shared" si="13"/>
        <v/>
      </c>
    </row>
    <row r="184" spans="3:21" x14ac:dyDescent="0.2">
      <c r="C184" s="31"/>
      <c r="D184" s="36"/>
      <c r="E184" s="33" t="str">
        <f t="shared" si="14"/>
        <v/>
      </c>
      <c r="F184" s="34" t="str">
        <f t="shared" si="10"/>
        <v/>
      </c>
      <c r="I184" s="31"/>
      <c r="J184" s="36"/>
      <c r="K184" s="34" t="str">
        <f t="shared" si="11"/>
        <v/>
      </c>
      <c r="N184" s="31"/>
      <c r="O184" s="36"/>
      <c r="P184" s="34" t="str">
        <f t="shared" si="12"/>
        <v/>
      </c>
      <c r="S184" s="31"/>
      <c r="T184" s="36"/>
      <c r="U184" s="34" t="str">
        <f t="shared" si="13"/>
        <v/>
      </c>
    </row>
    <row r="185" spans="3:21" x14ac:dyDescent="0.2">
      <c r="C185" s="31"/>
      <c r="D185" s="36"/>
      <c r="E185" s="33" t="str">
        <f t="shared" si="14"/>
        <v/>
      </c>
      <c r="F185" s="34" t="str">
        <f t="shared" si="10"/>
        <v/>
      </c>
      <c r="I185" s="31"/>
      <c r="J185" s="36"/>
      <c r="K185" s="34" t="str">
        <f t="shared" si="11"/>
        <v/>
      </c>
      <c r="N185" s="31"/>
      <c r="O185" s="36"/>
      <c r="P185" s="34" t="str">
        <f t="shared" si="12"/>
        <v/>
      </c>
      <c r="S185" s="31"/>
      <c r="T185" s="36"/>
      <c r="U185" s="34" t="str">
        <f t="shared" si="13"/>
        <v/>
      </c>
    </row>
    <row r="186" spans="3:21" x14ac:dyDescent="0.2">
      <c r="C186" s="31"/>
      <c r="D186" s="36"/>
      <c r="E186" s="33" t="str">
        <f t="shared" si="14"/>
        <v/>
      </c>
      <c r="F186" s="34" t="str">
        <f t="shared" si="10"/>
        <v/>
      </c>
      <c r="I186" s="31"/>
      <c r="J186" s="36"/>
      <c r="K186" s="34" t="str">
        <f t="shared" si="11"/>
        <v/>
      </c>
      <c r="N186" s="31"/>
      <c r="O186" s="36"/>
      <c r="P186" s="34" t="str">
        <f t="shared" si="12"/>
        <v/>
      </c>
      <c r="S186" s="31"/>
      <c r="T186" s="36"/>
      <c r="U186" s="34" t="str">
        <f t="shared" si="13"/>
        <v/>
      </c>
    </row>
    <row r="187" spans="3:21" x14ac:dyDescent="0.2">
      <c r="C187" s="31"/>
      <c r="D187" s="36"/>
      <c r="E187" s="33" t="str">
        <f t="shared" si="14"/>
        <v/>
      </c>
      <c r="F187" s="34" t="str">
        <f t="shared" si="10"/>
        <v/>
      </c>
      <c r="I187" s="31"/>
      <c r="J187" s="36"/>
      <c r="K187" s="34" t="str">
        <f t="shared" si="11"/>
        <v/>
      </c>
      <c r="N187" s="31"/>
      <c r="O187" s="36"/>
      <c r="P187" s="34" t="str">
        <f t="shared" si="12"/>
        <v/>
      </c>
      <c r="S187" s="31"/>
      <c r="T187" s="36"/>
      <c r="U187" s="34" t="str">
        <f t="shared" si="13"/>
        <v/>
      </c>
    </row>
    <row r="188" spans="3:21" x14ac:dyDescent="0.2">
      <c r="C188" s="31"/>
      <c r="D188" s="36"/>
      <c r="E188" s="33" t="str">
        <f t="shared" si="14"/>
        <v/>
      </c>
      <c r="F188" s="34" t="str">
        <f t="shared" si="10"/>
        <v/>
      </c>
      <c r="I188" s="31"/>
      <c r="J188" s="36"/>
      <c r="K188" s="34" t="str">
        <f t="shared" si="11"/>
        <v/>
      </c>
      <c r="N188" s="31"/>
      <c r="O188" s="36"/>
      <c r="P188" s="34" t="str">
        <f t="shared" si="12"/>
        <v/>
      </c>
      <c r="S188" s="31"/>
      <c r="T188" s="36"/>
      <c r="U188" s="34" t="str">
        <f t="shared" si="13"/>
        <v/>
      </c>
    </row>
    <row r="189" spans="3:21" x14ac:dyDescent="0.2">
      <c r="C189" s="31"/>
      <c r="D189" s="36"/>
      <c r="E189" s="33" t="str">
        <f t="shared" si="14"/>
        <v/>
      </c>
      <c r="F189" s="34" t="str">
        <f t="shared" si="10"/>
        <v/>
      </c>
      <c r="I189" s="31"/>
      <c r="J189" s="36"/>
      <c r="K189" s="34" t="str">
        <f t="shared" si="11"/>
        <v/>
      </c>
      <c r="N189" s="31"/>
      <c r="O189" s="36"/>
      <c r="P189" s="34" t="str">
        <f t="shared" si="12"/>
        <v/>
      </c>
      <c r="S189" s="31"/>
      <c r="T189" s="36"/>
      <c r="U189" s="34" t="str">
        <f t="shared" si="13"/>
        <v/>
      </c>
    </row>
    <row r="190" spans="3:21" x14ac:dyDescent="0.2">
      <c r="C190" s="31"/>
      <c r="D190" s="36"/>
      <c r="E190" s="33" t="str">
        <f t="shared" si="14"/>
        <v/>
      </c>
      <c r="F190" s="34" t="str">
        <f t="shared" si="10"/>
        <v/>
      </c>
      <c r="I190" s="31"/>
      <c r="J190" s="36"/>
      <c r="K190" s="34" t="str">
        <f t="shared" si="11"/>
        <v/>
      </c>
      <c r="N190" s="31"/>
      <c r="O190" s="36"/>
      <c r="P190" s="34" t="str">
        <f t="shared" si="12"/>
        <v/>
      </c>
      <c r="S190" s="31"/>
      <c r="T190" s="36"/>
      <c r="U190" s="34" t="str">
        <f t="shared" si="13"/>
        <v/>
      </c>
    </row>
    <row r="191" spans="3:21" x14ac:dyDescent="0.2">
      <c r="C191" s="31"/>
      <c r="D191" s="36"/>
      <c r="E191" s="33" t="str">
        <f t="shared" si="14"/>
        <v/>
      </c>
      <c r="F191" s="34" t="str">
        <f t="shared" si="10"/>
        <v/>
      </c>
      <c r="I191" s="31"/>
      <c r="J191" s="36"/>
      <c r="K191" s="34" t="str">
        <f t="shared" si="11"/>
        <v/>
      </c>
      <c r="N191" s="31"/>
      <c r="O191" s="36"/>
      <c r="P191" s="34" t="str">
        <f t="shared" si="12"/>
        <v/>
      </c>
      <c r="S191" s="31"/>
      <c r="T191" s="36"/>
      <c r="U191" s="34" t="str">
        <f t="shared" si="13"/>
        <v/>
      </c>
    </row>
    <row r="192" spans="3:21" x14ac:dyDescent="0.2">
      <c r="C192" s="31"/>
      <c r="D192" s="36"/>
      <c r="E192" s="33" t="str">
        <f t="shared" si="14"/>
        <v/>
      </c>
      <c r="F192" s="34" t="str">
        <f t="shared" si="10"/>
        <v/>
      </c>
      <c r="I192" s="31"/>
      <c r="J192" s="36"/>
      <c r="K192" s="34" t="str">
        <f t="shared" si="11"/>
        <v/>
      </c>
      <c r="N192" s="31"/>
      <c r="O192" s="36"/>
      <c r="P192" s="34" t="str">
        <f t="shared" si="12"/>
        <v/>
      </c>
      <c r="S192" s="31"/>
      <c r="T192" s="36"/>
      <c r="U192" s="34" t="str">
        <f t="shared" si="13"/>
        <v/>
      </c>
    </row>
    <row r="193" spans="3:21" x14ac:dyDescent="0.2">
      <c r="C193" s="31"/>
      <c r="D193" s="36"/>
      <c r="E193" s="33" t="str">
        <f t="shared" si="14"/>
        <v/>
      </c>
      <c r="F193" s="34" t="str">
        <f t="shared" si="10"/>
        <v/>
      </c>
      <c r="I193" s="31"/>
      <c r="J193" s="36"/>
      <c r="K193" s="34" t="str">
        <f t="shared" si="11"/>
        <v/>
      </c>
      <c r="N193" s="31"/>
      <c r="O193" s="36"/>
      <c r="P193" s="34" t="str">
        <f t="shared" si="12"/>
        <v/>
      </c>
      <c r="S193" s="31"/>
      <c r="T193" s="36"/>
      <c r="U193" s="34" t="str">
        <f t="shared" si="13"/>
        <v/>
      </c>
    </row>
    <row r="194" spans="3:21" x14ac:dyDescent="0.2">
      <c r="C194" s="31"/>
      <c r="D194" s="36"/>
      <c r="E194" s="33" t="str">
        <f t="shared" si="14"/>
        <v/>
      </c>
      <c r="F194" s="34" t="str">
        <f t="shared" si="10"/>
        <v/>
      </c>
      <c r="I194" s="31"/>
      <c r="J194" s="36"/>
      <c r="K194" s="34" t="str">
        <f t="shared" si="11"/>
        <v/>
      </c>
      <c r="N194" s="31"/>
      <c r="O194" s="36"/>
      <c r="P194" s="34" t="str">
        <f t="shared" si="12"/>
        <v/>
      </c>
      <c r="S194" s="31"/>
      <c r="T194" s="36"/>
      <c r="U194" s="34" t="str">
        <f t="shared" si="13"/>
        <v/>
      </c>
    </row>
    <row r="195" spans="3:21" x14ac:dyDescent="0.2">
      <c r="C195" s="31"/>
      <c r="D195" s="36"/>
      <c r="E195" s="33" t="str">
        <f t="shared" si="14"/>
        <v/>
      </c>
      <c r="F195" s="34" t="str">
        <f t="shared" si="10"/>
        <v/>
      </c>
      <c r="I195" s="31"/>
      <c r="J195" s="36"/>
      <c r="K195" s="34" t="str">
        <f t="shared" si="11"/>
        <v/>
      </c>
      <c r="N195" s="31"/>
      <c r="O195" s="36"/>
      <c r="P195" s="34" t="str">
        <f t="shared" si="12"/>
        <v/>
      </c>
      <c r="S195" s="31"/>
      <c r="T195" s="36"/>
      <c r="U195" s="34" t="str">
        <f t="shared" si="13"/>
        <v/>
      </c>
    </row>
    <row r="196" spans="3:21" x14ac:dyDescent="0.2">
      <c r="C196" s="31"/>
      <c r="D196" s="36"/>
      <c r="E196" s="33" t="str">
        <f t="shared" si="14"/>
        <v/>
      </c>
      <c r="F196" s="34" t="str">
        <f t="shared" si="10"/>
        <v/>
      </c>
      <c r="I196" s="31"/>
      <c r="J196" s="36"/>
      <c r="K196" s="34" t="str">
        <f t="shared" si="11"/>
        <v/>
      </c>
      <c r="N196" s="31"/>
      <c r="O196" s="36"/>
      <c r="P196" s="34" t="str">
        <f t="shared" si="12"/>
        <v/>
      </c>
      <c r="S196" s="31"/>
      <c r="T196" s="36"/>
      <c r="U196" s="34" t="str">
        <f t="shared" si="13"/>
        <v/>
      </c>
    </row>
    <row r="197" spans="3:21" x14ac:dyDescent="0.2">
      <c r="C197" s="31"/>
      <c r="D197" s="36"/>
      <c r="E197" s="33" t="str">
        <f t="shared" si="14"/>
        <v/>
      </c>
      <c r="F197" s="34" t="str">
        <f t="shared" si="10"/>
        <v/>
      </c>
      <c r="I197" s="31"/>
      <c r="J197" s="36"/>
      <c r="K197" s="34" t="str">
        <f t="shared" si="11"/>
        <v/>
      </c>
      <c r="N197" s="31"/>
      <c r="O197" s="36"/>
      <c r="P197" s="34" t="str">
        <f t="shared" si="12"/>
        <v/>
      </c>
      <c r="S197" s="31"/>
      <c r="T197" s="36"/>
      <c r="U197" s="34" t="str">
        <f t="shared" si="13"/>
        <v/>
      </c>
    </row>
    <row r="198" spans="3:21" x14ac:dyDescent="0.2">
      <c r="C198" s="31"/>
      <c r="D198" s="36"/>
      <c r="E198" s="33" t="str">
        <f t="shared" si="14"/>
        <v/>
      </c>
      <c r="F198" s="34" t="str">
        <f t="shared" si="10"/>
        <v/>
      </c>
      <c r="I198" s="31"/>
      <c r="J198" s="36"/>
      <c r="K198" s="34" t="str">
        <f t="shared" si="11"/>
        <v/>
      </c>
      <c r="N198" s="31"/>
      <c r="O198" s="36"/>
      <c r="P198" s="34" t="str">
        <f t="shared" si="12"/>
        <v/>
      </c>
      <c r="S198" s="31"/>
      <c r="T198" s="36"/>
      <c r="U198" s="34" t="str">
        <f t="shared" si="13"/>
        <v/>
      </c>
    </row>
    <row r="199" spans="3:21" x14ac:dyDescent="0.2">
      <c r="C199" s="31"/>
      <c r="D199" s="36"/>
      <c r="E199" s="33" t="str">
        <f t="shared" si="14"/>
        <v/>
      </c>
      <c r="F199" s="34" t="str">
        <f t="shared" si="10"/>
        <v/>
      </c>
      <c r="I199" s="31"/>
      <c r="J199" s="36"/>
      <c r="K199" s="34" t="str">
        <f t="shared" si="11"/>
        <v/>
      </c>
      <c r="N199" s="31"/>
      <c r="O199" s="36"/>
      <c r="P199" s="34" t="str">
        <f t="shared" si="12"/>
        <v/>
      </c>
      <c r="S199" s="31"/>
      <c r="T199" s="36"/>
      <c r="U199" s="34" t="str">
        <f t="shared" si="13"/>
        <v/>
      </c>
    </row>
    <row r="200" spans="3:21" x14ac:dyDescent="0.2">
      <c r="C200" s="31"/>
      <c r="D200" s="36"/>
      <c r="E200" s="33" t="str">
        <f t="shared" si="14"/>
        <v/>
      </c>
      <c r="F200" s="34" t="str">
        <f t="shared" si="10"/>
        <v/>
      </c>
      <c r="I200" s="31"/>
      <c r="J200" s="36"/>
      <c r="K200" s="34" t="str">
        <f t="shared" si="11"/>
        <v/>
      </c>
      <c r="N200" s="31"/>
      <c r="O200" s="36"/>
      <c r="P200" s="34" t="str">
        <f t="shared" si="12"/>
        <v/>
      </c>
      <c r="S200" s="31"/>
      <c r="T200" s="36"/>
      <c r="U200" s="34" t="str">
        <f t="shared" si="13"/>
        <v/>
      </c>
    </row>
    <row r="201" spans="3:21" x14ac:dyDescent="0.2">
      <c r="C201" s="31"/>
      <c r="D201" s="36"/>
      <c r="E201" s="33" t="str">
        <f t="shared" si="14"/>
        <v/>
      </c>
      <c r="F201" s="34" t="str">
        <f t="shared" si="10"/>
        <v/>
      </c>
      <c r="I201" s="31"/>
      <c r="J201" s="36"/>
      <c r="K201" s="34" t="str">
        <f t="shared" si="11"/>
        <v/>
      </c>
      <c r="N201" s="31"/>
      <c r="O201" s="36"/>
      <c r="P201" s="34" t="str">
        <f t="shared" si="12"/>
        <v/>
      </c>
      <c r="S201" s="31"/>
      <c r="T201" s="36"/>
      <c r="U201" s="34" t="str">
        <f t="shared" si="13"/>
        <v/>
      </c>
    </row>
    <row r="202" spans="3:21" x14ac:dyDescent="0.2">
      <c r="C202" s="31"/>
      <c r="D202" s="36"/>
      <c r="E202" s="33" t="str">
        <f t="shared" si="14"/>
        <v/>
      </c>
      <c r="F202" s="34" t="str">
        <f t="shared" si="10"/>
        <v/>
      </c>
      <c r="I202" s="31"/>
      <c r="J202" s="36"/>
      <c r="K202" s="34" t="str">
        <f t="shared" si="11"/>
        <v/>
      </c>
      <c r="N202" s="31"/>
      <c r="O202" s="36"/>
      <c r="P202" s="34" t="str">
        <f t="shared" si="12"/>
        <v/>
      </c>
      <c r="S202" s="31"/>
      <c r="T202" s="36"/>
      <c r="U202" s="34" t="str">
        <f t="shared" si="13"/>
        <v/>
      </c>
    </row>
    <row r="203" spans="3:21" x14ac:dyDescent="0.2">
      <c r="C203" s="31"/>
      <c r="D203" s="36"/>
      <c r="E203" s="33" t="str">
        <f t="shared" si="14"/>
        <v/>
      </c>
      <c r="F203" s="34" t="str">
        <f t="shared" si="10"/>
        <v/>
      </c>
      <c r="I203" s="31"/>
      <c r="J203" s="36"/>
      <c r="K203" s="34" t="str">
        <f t="shared" si="11"/>
        <v/>
      </c>
      <c r="N203" s="31"/>
      <c r="O203" s="36"/>
      <c r="P203" s="34" t="str">
        <f t="shared" si="12"/>
        <v/>
      </c>
      <c r="S203" s="31"/>
      <c r="T203" s="36"/>
      <c r="U203" s="34" t="str">
        <f t="shared" si="13"/>
        <v/>
      </c>
    </row>
    <row r="204" spans="3:21" x14ac:dyDescent="0.2">
      <c r="C204" s="31"/>
      <c r="D204" s="36"/>
      <c r="E204" s="33" t="str">
        <f t="shared" si="14"/>
        <v/>
      </c>
      <c r="F204" s="34" t="str">
        <f t="shared" ref="F204:F267" si="15">IF(ISBLANK(C204),"",IF(OR($X$11="",$Z$11=""),"",IF(AND(MONTH(C204)&gt;=MONTH($X$11&amp;1),MONTH(C204)&lt;=MONTH($Z$11&amp;1)),"summer","winter")))</f>
        <v/>
      </c>
      <c r="I204" s="31"/>
      <c r="J204" s="36"/>
      <c r="K204" s="34" t="str">
        <f t="shared" ref="K204:K267" si="16">IF(ISBLANK(I204),"",IF(OR($X$11="",$Z$11=""),"",IF(AND(MONTH(I204)&gt;=MONTH($X$11&amp;1),MONTH(I204)&lt;=MONTH($Z$11&amp;1)),"summer","winter")))</f>
        <v/>
      </c>
      <c r="N204" s="31"/>
      <c r="O204" s="36"/>
      <c r="P204" s="34" t="str">
        <f t="shared" ref="P204:P267" si="17">IF(ISBLANK(N204),"",IF(OR($X$11="",$Z$11=""),"",IF(AND(MONTH(N204)&gt;=MONTH($X$11&amp;1),MONTH(N204)&lt;=MONTH($Z$11&amp;1)),"summer","winter")))</f>
        <v/>
      </c>
      <c r="S204" s="31"/>
      <c r="T204" s="36"/>
      <c r="U204" s="34" t="str">
        <f t="shared" ref="U204:U267" si="18">IF(ISBLANK(S204),"",IF(OR($X$11="",$Z$11=""),"",IF(AND(MONTH(S204)&gt;=MONTH($X$11&amp;1),MONTH(S204)&lt;=MONTH($Z$11&amp;1)),"summer","winter")))</f>
        <v/>
      </c>
    </row>
    <row r="205" spans="3:21" x14ac:dyDescent="0.2">
      <c r="C205" s="31"/>
      <c r="D205" s="36"/>
      <c r="E205" s="33" t="str">
        <f t="shared" ref="E205:E268" si="19">IF(ISBLANK(D205),"",IF(LEFT(D205,1)="&lt;",0,VALUE(D205)))</f>
        <v/>
      </c>
      <c r="F205" s="34" t="str">
        <f t="shared" si="15"/>
        <v/>
      </c>
      <c r="I205" s="31"/>
      <c r="J205" s="36"/>
      <c r="K205" s="34" t="str">
        <f t="shared" si="16"/>
        <v/>
      </c>
      <c r="N205" s="31"/>
      <c r="O205" s="36"/>
      <c r="P205" s="34" t="str">
        <f t="shared" si="17"/>
        <v/>
      </c>
      <c r="S205" s="31"/>
      <c r="T205" s="36"/>
      <c r="U205" s="34" t="str">
        <f t="shared" si="18"/>
        <v/>
      </c>
    </row>
    <row r="206" spans="3:21" x14ac:dyDescent="0.2">
      <c r="C206" s="31"/>
      <c r="D206" s="36"/>
      <c r="E206" s="33" t="str">
        <f t="shared" si="19"/>
        <v/>
      </c>
      <c r="F206" s="34" t="str">
        <f t="shared" si="15"/>
        <v/>
      </c>
      <c r="I206" s="31"/>
      <c r="J206" s="36"/>
      <c r="K206" s="34" t="str">
        <f t="shared" si="16"/>
        <v/>
      </c>
      <c r="N206" s="31"/>
      <c r="O206" s="36"/>
      <c r="P206" s="34" t="str">
        <f t="shared" si="17"/>
        <v/>
      </c>
      <c r="S206" s="31"/>
      <c r="T206" s="36"/>
      <c r="U206" s="34" t="str">
        <f t="shared" si="18"/>
        <v/>
      </c>
    </row>
    <row r="207" spans="3:21" x14ac:dyDescent="0.2">
      <c r="C207" s="31"/>
      <c r="D207" s="36"/>
      <c r="E207" s="33" t="str">
        <f t="shared" si="19"/>
        <v/>
      </c>
      <c r="F207" s="34" t="str">
        <f t="shared" si="15"/>
        <v/>
      </c>
      <c r="I207" s="31"/>
      <c r="J207" s="36"/>
      <c r="K207" s="34" t="str">
        <f t="shared" si="16"/>
        <v/>
      </c>
      <c r="N207" s="31"/>
      <c r="O207" s="36"/>
      <c r="P207" s="34" t="str">
        <f t="shared" si="17"/>
        <v/>
      </c>
      <c r="S207" s="31"/>
      <c r="T207" s="36"/>
      <c r="U207" s="34" t="str">
        <f t="shared" si="18"/>
        <v/>
      </c>
    </row>
    <row r="208" spans="3:21" x14ac:dyDescent="0.2">
      <c r="C208" s="31"/>
      <c r="D208" s="36"/>
      <c r="E208" s="33" t="str">
        <f t="shared" si="19"/>
        <v/>
      </c>
      <c r="F208" s="34" t="str">
        <f t="shared" si="15"/>
        <v/>
      </c>
      <c r="I208" s="31"/>
      <c r="J208" s="36"/>
      <c r="K208" s="34" t="str">
        <f t="shared" si="16"/>
        <v/>
      </c>
      <c r="N208" s="31"/>
      <c r="O208" s="36"/>
      <c r="P208" s="34" t="str">
        <f t="shared" si="17"/>
        <v/>
      </c>
      <c r="S208" s="31"/>
      <c r="T208" s="36"/>
      <c r="U208" s="34" t="str">
        <f t="shared" si="18"/>
        <v/>
      </c>
    </row>
    <row r="209" spans="3:21" x14ac:dyDescent="0.2">
      <c r="C209" s="31"/>
      <c r="D209" s="36"/>
      <c r="E209" s="33" t="str">
        <f t="shared" si="19"/>
        <v/>
      </c>
      <c r="F209" s="34" t="str">
        <f t="shared" si="15"/>
        <v/>
      </c>
      <c r="I209" s="31"/>
      <c r="J209" s="36"/>
      <c r="K209" s="34" t="str">
        <f t="shared" si="16"/>
        <v/>
      </c>
      <c r="N209" s="31"/>
      <c r="O209" s="36"/>
      <c r="P209" s="34" t="str">
        <f t="shared" si="17"/>
        <v/>
      </c>
      <c r="S209" s="31"/>
      <c r="T209" s="36"/>
      <c r="U209" s="34" t="str">
        <f t="shared" si="18"/>
        <v/>
      </c>
    </row>
    <row r="210" spans="3:21" x14ac:dyDescent="0.2">
      <c r="C210" s="31"/>
      <c r="D210" s="36"/>
      <c r="E210" s="33" t="str">
        <f t="shared" si="19"/>
        <v/>
      </c>
      <c r="F210" s="34" t="str">
        <f t="shared" si="15"/>
        <v/>
      </c>
      <c r="I210" s="31"/>
      <c r="J210" s="36"/>
      <c r="K210" s="34" t="str">
        <f t="shared" si="16"/>
        <v/>
      </c>
      <c r="N210" s="31"/>
      <c r="O210" s="36"/>
      <c r="P210" s="34" t="str">
        <f t="shared" si="17"/>
        <v/>
      </c>
      <c r="S210" s="31"/>
      <c r="T210" s="36"/>
      <c r="U210" s="34" t="str">
        <f t="shared" si="18"/>
        <v/>
      </c>
    </row>
    <row r="211" spans="3:21" x14ac:dyDescent="0.2">
      <c r="C211" s="31"/>
      <c r="D211" s="36"/>
      <c r="E211" s="33" t="str">
        <f t="shared" si="19"/>
        <v/>
      </c>
      <c r="F211" s="34" t="str">
        <f t="shared" si="15"/>
        <v/>
      </c>
      <c r="I211" s="31"/>
      <c r="J211" s="36"/>
      <c r="K211" s="34" t="str">
        <f t="shared" si="16"/>
        <v/>
      </c>
      <c r="N211" s="31"/>
      <c r="O211" s="36"/>
      <c r="P211" s="34" t="str">
        <f t="shared" si="17"/>
        <v/>
      </c>
      <c r="S211" s="31"/>
      <c r="T211" s="36"/>
      <c r="U211" s="34" t="str">
        <f t="shared" si="18"/>
        <v/>
      </c>
    </row>
    <row r="212" spans="3:21" x14ac:dyDescent="0.2">
      <c r="C212" s="31"/>
      <c r="D212" s="36"/>
      <c r="E212" s="33" t="str">
        <f t="shared" si="19"/>
        <v/>
      </c>
      <c r="F212" s="34" t="str">
        <f t="shared" si="15"/>
        <v/>
      </c>
      <c r="I212" s="31"/>
      <c r="J212" s="36"/>
      <c r="K212" s="34" t="str">
        <f t="shared" si="16"/>
        <v/>
      </c>
      <c r="N212" s="31"/>
      <c r="O212" s="36"/>
      <c r="P212" s="34" t="str">
        <f t="shared" si="17"/>
        <v/>
      </c>
      <c r="S212" s="31"/>
      <c r="T212" s="36"/>
      <c r="U212" s="34" t="str">
        <f t="shared" si="18"/>
        <v/>
      </c>
    </row>
    <row r="213" spans="3:21" x14ac:dyDescent="0.2">
      <c r="C213" s="31"/>
      <c r="D213" s="36"/>
      <c r="E213" s="33" t="str">
        <f t="shared" si="19"/>
        <v/>
      </c>
      <c r="F213" s="34" t="str">
        <f t="shared" si="15"/>
        <v/>
      </c>
      <c r="I213" s="31"/>
      <c r="J213" s="36"/>
      <c r="K213" s="34" t="str">
        <f t="shared" si="16"/>
        <v/>
      </c>
      <c r="N213" s="31"/>
      <c r="O213" s="36"/>
      <c r="P213" s="34" t="str">
        <f t="shared" si="17"/>
        <v/>
      </c>
      <c r="S213" s="31"/>
      <c r="T213" s="36"/>
      <c r="U213" s="34" t="str">
        <f t="shared" si="18"/>
        <v/>
      </c>
    </row>
    <row r="214" spans="3:21" x14ac:dyDescent="0.2">
      <c r="C214" s="31"/>
      <c r="D214" s="36"/>
      <c r="E214" s="33" t="str">
        <f t="shared" si="19"/>
        <v/>
      </c>
      <c r="F214" s="34" t="str">
        <f t="shared" si="15"/>
        <v/>
      </c>
      <c r="I214" s="31"/>
      <c r="J214" s="36"/>
      <c r="K214" s="34" t="str">
        <f t="shared" si="16"/>
        <v/>
      </c>
      <c r="N214" s="31"/>
      <c r="O214" s="36"/>
      <c r="P214" s="34" t="str">
        <f t="shared" si="17"/>
        <v/>
      </c>
      <c r="S214" s="31"/>
      <c r="T214" s="36"/>
      <c r="U214" s="34" t="str">
        <f t="shared" si="18"/>
        <v/>
      </c>
    </row>
    <row r="215" spans="3:21" x14ac:dyDescent="0.2">
      <c r="C215" s="31"/>
      <c r="D215" s="36"/>
      <c r="E215" s="33" t="str">
        <f t="shared" si="19"/>
        <v/>
      </c>
      <c r="F215" s="34" t="str">
        <f t="shared" si="15"/>
        <v/>
      </c>
      <c r="I215" s="31"/>
      <c r="J215" s="36"/>
      <c r="K215" s="34" t="str">
        <f t="shared" si="16"/>
        <v/>
      </c>
      <c r="N215" s="31"/>
      <c r="O215" s="36"/>
      <c r="P215" s="34" t="str">
        <f t="shared" si="17"/>
        <v/>
      </c>
      <c r="S215" s="31"/>
      <c r="T215" s="36"/>
      <c r="U215" s="34" t="str">
        <f t="shared" si="18"/>
        <v/>
      </c>
    </row>
    <row r="216" spans="3:21" x14ac:dyDescent="0.2">
      <c r="C216" s="31"/>
      <c r="D216" s="36"/>
      <c r="E216" s="33" t="str">
        <f t="shared" si="19"/>
        <v/>
      </c>
      <c r="F216" s="34" t="str">
        <f t="shared" si="15"/>
        <v/>
      </c>
      <c r="I216" s="31"/>
      <c r="J216" s="36"/>
      <c r="K216" s="34" t="str">
        <f t="shared" si="16"/>
        <v/>
      </c>
      <c r="N216" s="31"/>
      <c r="O216" s="36"/>
      <c r="P216" s="34" t="str">
        <f t="shared" si="17"/>
        <v/>
      </c>
      <c r="S216" s="31"/>
      <c r="T216" s="36"/>
      <c r="U216" s="34" t="str">
        <f t="shared" si="18"/>
        <v/>
      </c>
    </row>
    <row r="217" spans="3:21" x14ac:dyDescent="0.2">
      <c r="C217" s="31"/>
      <c r="D217" s="36"/>
      <c r="E217" s="33" t="str">
        <f t="shared" si="19"/>
        <v/>
      </c>
      <c r="F217" s="34" t="str">
        <f t="shared" si="15"/>
        <v/>
      </c>
      <c r="I217" s="31"/>
      <c r="J217" s="36"/>
      <c r="K217" s="34" t="str">
        <f t="shared" si="16"/>
        <v/>
      </c>
      <c r="N217" s="31"/>
      <c r="O217" s="36"/>
      <c r="P217" s="34" t="str">
        <f t="shared" si="17"/>
        <v/>
      </c>
      <c r="S217" s="31"/>
      <c r="T217" s="36"/>
      <c r="U217" s="34" t="str">
        <f t="shared" si="18"/>
        <v/>
      </c>
    </row>
    <row r="218" spans="3:21" x14ac:dyDescent="0.2">
      <c r="C218" s="31"/>
      <c r="D218" s="36"/>
      <c r="E218" s="33" t="str">
        <f t="shared" si="19"/>
        <v/>
      </c>
      <c r="F218" s="34" t="str">
        <f t="shared" si="15"/>
        <v/>
      </c>
      <c r="I218" s="31"/>
      <c r="J218" s="36"/>
      <c r="K218" s="34" t="str">
        <f t="shared" si="16"/>
        <v/>
      </c>
      <c r="N218" s="31"/>
      <c r="O218" s="36"/>
      <c r="P218" s="34" t="str">
        <f t="shared" si="17"/>
        <v/>
      </c>
      <c r="S218" s="31"/>
      <c r="T218" s="36"/>
      <c r="U218" s="34" t="str">
        <f t="shared" si="18"/>
        <v/>
      </c>
    </row>
    <row r="219" spans="3:21" x14ac:dyDescent="0.2">
      <c r="C219" s="31"/>
      <c r="D219" s="36"/>
      <c r="E219" s="33" t="str">
        <f t="shared" si="19"/>
        <v/>
      </c>
      <c r="F219" s="34" t="str">
        <f t="shared" si="15"/>
        <v/>
      </c>
      <c r="I219" s="31"/>
      <c r="J219" s="36"/>
      <c r="K219" s="34" t="str">
        <f t="shared" si="16"/>
        <v/>
      </c>
      <c r="N219" s="31"/>
      <c r="O219" s="36"/>
      <c r="P219" s="34" t="str">
        <f t="shared" si="17"/>
        <v/>
      </c>
      <c r="S219" s="31"/>
      <c r="T219" s="36"/>
      <c r="U219" s="34" t="str">
        <f t="shared" si="18"/>
        <v/>
      </c>
    </row>
    <row r="220" spans="3:21" x14ac:dyDescent="0.2">
      <c r="C220" s="31"/>
      <c r="D220" s="36"/>
      <c r="E220" s="33" t="str">
        <f t="shared" si="19"/>
        <v/>
      </c>
      <c r="F220" s="34" t="str">
        <f t="shared" si="15"/>
        <v/>
      </c>
      <c r="I220" s="31"/>
      <c r="J220" s="36"/>
      <c r="K220" s="34" t="str">
        <f t="shared" si="16"/>
        <v/>
      </c>
      <c r="N220" s="31"/>
      <c r="O220" s="36"/>
      <c r="P220" s="34" t="str">
        <f t="shared" si="17"/>
        <v/>
      </c>
      <c r="S220" s="31"/>
      <c r="T220" s="36"/>
      <c r="U220" s="34" t="str">
        <f t="shared" si="18"/>
        <v/>
      </c>
    </row>
    <row r="221" spans="3:21" x14ac:dyDescent="0.2">
      <c r="C221" s="31"/>
      <c r="D221" s="36"/>
      <c r="E221" s="33" t="str">
        <f t="shared" si="19"/>
        <v/>
      </c>
      <c r="F221" s="34" t="str">
        <f t="shared" si="15"/>
        <v/>
      </c>
      <c r="I221" s="31"/>
      <c r="J221" s="36"/>
      <c r="K221" s="34" t="str">
        <f t="shared" si="16"/>
        <v/>
      </c>
      <c r="N221" s="31"/>
      <c r="O221" s="36"/>
      <c r="P221" s="34" t="str">
        <f t="shared" si="17"/>
        <v/>
      </c>
      <c r="S221" s="31"/>
      <c r="T221" s="36"/>
      <c r="U221" s="34" t="str">
        <f t="shared" si="18"/>
        <v/>
      </c>
    </row>
    <row r="222" spans="3:21" x14ac:dyDescent="0.2">
      <c r="C222" s="31"/>
      <c r="D222" s="36"/>
      <c r="E222" s="33" t="str">
        <f t="shared" si="19"/>
        <v/>
      </c>
      <c r="F222" s="34" t="str">
        <f t="shared" si="15"/>
        <v/>
      </c>
      <c r="I222" s="31"/>
      <c r="J222" s="36"/>
      <c r="K222" s="34" t="str">
        <f t="shared" si="16"/>
        <v/>
      </c>
      <c r="N222" s="31"/>
      <c r="O222" s="36"/>
      <c r="P222" s="34" t="str">
        <f t="shared" si="17"/>
        <v/>
      </c>
      <c r="S222" s="31"/>
      <c r="T222" s="36"/>
      <c r="U222" s="34" t="str">
        <f t="shared" si="18"/>
        <v/>
      </c>
    </row>
    <row r="223" spans="3:21" x14ac:dyDescent="0.2">
      <c r="C223" s="31"/>
      <c r="D223" s="36"/>
      <c r="E223" s="33" t="str">
        <f t="shared" si="19"/>
        <v/>
      </c>
      <c r="F223" s="34" t="str">
        <f t="shared" si="15"/>
        <v/>
      </c>
      <c r="I223" s="31"/>
      <c r="J223" s="36"/>
      <c r="K223" s="34" t="str">
        <f t="shared" si="16"/>
        <v/>
      </c>
      <c r="N223" s="31"/>
      <c r="O223" s="36"/>
      <c r="P223" s="34" t="str">
        <f t="shared" si="17"/>
        <v/>
      </c>
      <c r="S223" s="31"/>
      <c r="T223" s="36"/>
      <c r="U223" s="34" t="str">
        <f t="shared" si="18"/>
        <v/>
      </c>
    </row>
    <row r="224" spans="3:21" x14ac:dyDescent="0.2">
      <c r="C224" s="31"/>
      <c r="D224" s="36"/>
      <c r="E224" s="33" t="str">
        <f t="shared" si="19"/>
        <v/>
      </c>
      <c r="F224" s="34" t="str">
        <f t="shared" si="15"/>
        <v/>
      </c>
      <c r="I224" s="31"/>
      <c r="J224" s="36"/>
      <c r="K224" s="34" t="str">
        <f t="shared" si="16"/>
        <v/>
      </c>
      <c r="N224" s="31"/>
      <c r="O224" s="36"/>
      <c r="P224" s="34" t="str">
        <f t="shared" si="17"/>
        <v/>
      </c>
      <c r="S224" s="31"/>
      <c r="T224" s="36"/>
      <c r="U224" s="34" t="str">
        <f t="shared" si="18"/>
        <v/>
      </c>
    </row>
    <row r="225" spans="3:21" x14ac:dyDescent="0.2">
      <c r="C225" s="31"/>
      <c r="D225" s="36"/>
      <c r="E225" s="33" t="str">
        <f t="shared" si="19"/>
        <v/>
      </c>
      <c r="F225" s="34" t="str">
        <f t="shared" si="15"/>
        <v/>
      </c>
      <c r="I225" s="31"/>
      <c r="J225" s="36"/>
      <c r="K225" s="34" t="str">
        <f t="shared" si="16"/>
        <v/>
      </c>
      <c r="N225" s="31"/>
      <c r="O225" s="36"/>
      <c r="P225" s="34" t="str">
        <f t="shared" si="17"/>
        <v/>
      </c>
      <c r="S225" s="31"/>
      <c r="T225" s="36"/>
      <c r="U225" s="34" t="str">
        <f t="shared" si="18"/>
        <v/>
      </c>
    </row>
    <row r="226" spans="3:21" x14ac:dyDescent="0.2">
      <c r="C226" s="31"/>
      <c r="D226" s="36"/>
      <c r="E226" s="33" t="str">
        <f t="shared" si="19"/>
        <v/>
      </c>
      <c r="F226" s="34" t="str">
        <f t="shared" si="15"/>
        <v/>
      </c>
      <c r="I226" s="31"/>
      <c r="J226" s="36"/>
      <c r="K226" s="34" t="str">
        <f t="shared" si="16"/>
        <v/>
      </c>
      <c r="N226" s="31"/>
      <c r="O226" s="36"/>
      <c r="P226" s="34" t="str">
        <f t="shared" si="17"/>
        <v/>
      </c>
      <c r="S226" s="31"/>
      <c r="T226" s="36"/>
      <c r="U226" s="34" t="str">
        <f t="shared" si="18"/>
        <v/>
      </c>
    </row>
    <row r="227" spans="3:21" x14ac:dyDescent="0.2">
      <c r="C227" s="31"/>
      <c r="D227" s="36"/>
      <c r="E227" s="33" t="str">
        <f t="shared" si="19"/>
        <v/>
      </c>
      <c r="F227" s="34" t="str">
        <f t="shared" si="15"/>
        <v/>
      </c>
      <c r="I227" s="31"/>
      <c r="J227" s="36"/>
      <c r="K227" s="34" t="str">
        <f t="shared" si="16"/>
        <v/>
      </c>
      <c r="N227" s="31"/>
      <c r="O227" s="36"/>
      <c r="P227" s="34" t="str">
        <f t="shared" si="17"/>
        <v/>
      </c>
      <c r="S227" s="31"/>
      <c r="T227" s="36"/>
      <c r="U227" s="34" t="str">
        <f t="shared" si="18"/>
        <v/>
      </c>
    </row>
    <row r="228" spans="3:21" x14ac:dyDescent="0.2">
      <c r="C228" s="31"/>
      <c r="D228" s="36"/>
      <c r="E228" s="33" t="str">
        <f t="shared" si="19"/>
        <v/>
      </c>
      <c r="F228" s="34" t="str">
        <f t="shared" si="15"/>
        <v/>
      </c>
      <c r="I228" s="31"/>
      <c r="J228" s="36"/>
      <c r="K228" s="34" t="str">
        <f t="shared" si="16"/>
        <v/>
      </c>
      <c r="N228" s="31"/>
      <c r="O228" s="36"/>
      <c r="P228" s="34" t="str">
        <f t="shared" si="17"/>
        <v/>
      </c>
      <c r="S228" s="31"/>
      <c r="T228" s="36"/>
      <c r="U228" s="34" t="str">
        <f t="shared" si="18"/>
        <v/>
      </c>
    </row>
    <row r="229" spans="3:21" x14ac:dyDescent="0.2">
      <c r="C229" s="31"/>
      <c r="D229" s="36"/>
      <c r="E229" s="33" t="str">
        <f t="shared" si="19"/>
        <v/>
      </c>
      <c r="F229" s="34" t="str">
        <f t="shared" si="15"/>
        <v/>
      </c>
      <c r="I229" s="31"/>
      <c r="J229" s="36"/>
      <c r="K229" s="34" t="str">
        <f t="shared" si="16"/>
        <v/>
      </c>
      <c r="N229" s="31"/>
      <c r="O229" s="36"/>
      <c r="P229" s="34" t="str">
        <f t="shared" si="17"/>
        <v/>
      </c>
      <c r="S229" s="31"/>
      <c r="T229" s="36"/>
      <c r="U229" s="34" t="str">
        <f t="shared" si="18"/>
        <v/>
      </c>
    </row>
    <row r="230" spans="3:21" x14ac:dyDescent="0.2">
      <c r="C230" s="31"/>
      <c r="D230" s="36"/>
      <c r="E230" s="33" t="str">
        <f t="shared" si="19"/>
        <v/>
      </c>
      <c r="F230" s="34" t="str">
        <f t="shared" si="15"/>
        <v/>
      </c>
      <c r="I230" s="31"/>
      <c r="J230" s="36"/>
      <c r="K230" s="34" t="str">
        <f t="shared" si="16"/>
        <v/>
      </c>
      <c r="N230" s="31"/>
      <c r="O230" s="36"/>
      <c r="P230" s="34" t="str">
        <f t="shared" si="17"/>
        <v/>
      </c>
      <c r="S230" s="31"/>
      <c r="T230" s="36"/>
      <c r="U230" s="34" t="str">
        <f t="shared" si="18"/>
        <v/>
      </c>
    </row>
    <row r="231" spans="3:21" x14ac:dyDescent="0.2">
      <c r="C231" s="31"/>
      <c r="D231" s="36"/>
      <c r="E231" s="33" t="str">
        <f t="shared" si="19"/>
        <v/>
      </c>
      <c r="F231" s="34" t="str">
        <f t="shared" si="15"/>
        <v/>
      </c>
      <c r="I231" s="31"/>
      <c r="J231" s="36"/>
      <c r="K231" s="34" t="str">
        <f t="shared" si="16"/>
        <v/>
      </c>
      <c r="N231" s="31"/>
      <c r="O231" s="36"/>
      <c r="P231" s="34" t="str">
        <f t="shared" si="17"/>
        <v/>
      </c>
      <c r="S231" s="31"/>
      <c r="T231" s="36"/>
      <c r="U231" s="34" t="str">
        <f t="shared" si="18"/>
        <v/>
      </c>
    </row>
    <row r="232" spans="3:21" x14ac:dyDescent="0.2">
      <c r="C232" s="31"/>
      <c r="D232" s="36"/>
      <c r="E232" s="33" t="str">
        <f t="shared" si="19"/>
        <v/>
      </c>
      <c r="F232" s="34" t="str">
        <f t="shared" si="15"/>
        <v/>
      </c>
      <c r="I232" s="31"/>
      <c r="J232" s="36"/>
      <c r="K232" s="34" t="str">
        <f t="shared" si="16"/>
        <v/>
      </c>
      <c r="N232" s="31"/>
      <c r="O232" s="36"/>
      <c r="P232" s="34" t="str">
        <f t="shared" si="17"/>
        <v/>
      </c>
      <c r="S232" s="31"/>
      <c r="T232" s="36"/>
      <c r="U232" s="34" t="str">
        <f t="shared" si="18"/>
        <v/>
      </c>
    </row>
    <row r="233" spans="3:21" x14ac:dyDescent="0.2">
      <c r="C233" s="31"/>
      <c r="D233" s="36"/>
      <c r="E233" s="33" t="str">
        <f t="shared" si="19"/>
        <v/>
      </c>
      <c r="F233" s="34" t="str">
        <f t="shared" si="15"/>
        <v/>
      </c>
      <c r="I233" s="31"/>
      <c r="J233" s="36"/>
      <c r="K233" s="34" t="str">
        <f t="shared" si="16"/>
        <v/>
      </c>
      <c r="N233" s="31"/>
      <c r="O233" s="36"/>
      <c r="P233" s="34" t="str">
        <f t="shared" si="17"/>
        <v/>
      </c>
      <c r="S233" s="31"/>
      <c r="T233" s="36"/>
      <c r="U233" s="34" t="str">
        <f t="shared" si="18"/>
        <v/>
      </c>
    </row>
    <row r="234" spans="3:21" x14ac:dyDescent="0.2">
      <c r="C234" s="31"/>
      <c r="D234" s="36"/>
      <c r="E234" s="33" t="str">
        <f t="shared" si="19"/>
        <v/>
      </c>
      <c r="F234" s="34" t="str">
        <f t="shared" si="15"/>
        <v/>
      </c>
      <c r="I234" s="31"/>
      <c r="J234" s="36"/>
      <c r="K234" s="34" t="str">
        <f t="shared" si="16"/>
        <v/>
      </c>
      <c r="N234" s="31"/>
      <c r="O234" s="36"/>
      <c r="P234" s="34" t="str">
        <f t="shared" si="17"/>
        <v/>
      </c>
      <c r="S234" s="31"/>
      <c r="T234" s="36"/>
      <c r="U234" s="34" t="str">
        <f t="shared" si="18"/>
        <v/>
      </c>
    </row>
    <row r="235" spans="3:21" x14ac:dyDescent="0.2">
      <c r="C235" s="31"/>
      <c r="D235" s="36"/>
      <c r="E235" s="33" t="str">
        <f t="shared" si="19"/>
        <v/>
      </c>
      <c r="F235" s="34" t="str">
        <f t="shared" si="15"/>
        <v/>
      </c>
      <c r="I235" s="31"/>
      <c r="J235" s="36"/>
      <c r="K235" s="34" t="str">
        <f t="shared" si="16"/>
        <v/>
      </c>
      <c r="N235" s="31"/>
      <c r="O235" s="36"/>
      <c r="P235" s="34" t="str">
        <f t="shared" si="17"/>
        <v/>
      </c>
      <c r="S235" s="31"/>
      <c r="T235" s="36"/>
      <c r="U235" s="34" t="str">
        <f t="shared" si="18"/>
        <v/>
      </c>
    </row>
    <row r="236" spans="3:21" x14ac:dyDescent="0.2">
      <c r="C236" s="31"/>
      <c r="D236" s="36"/>
      <c r="E236" s="33" t="str">
        <f t="shared" si="19"/>
        <v/>
      </c>
      <c r="F236" s="34" t="str">
        <f t="shared" si="15"/>
        <v/>
      </c>
      <c r="I236" s="31"/>
      <c r="J236" s="36"/>
      <c r="K236" s="34" t="str">
        <f t="shared" si="16"/>
        <v/>
      </c>
      <c r="N236" s="31"/>
      <c r="O236" s="36"/>
      <c r="P236" s="34" t="str">
        <f t="shared" si="17"/>
        <v/>
      </c>
      <c r="S236" s="31"/>
      <c r="T236" s="36"/>
      <c r="U236" s="34" t="str">
        <f t="shared" si="18"/>
        <v/>
      </c>
    </row>
    <row r="237" spans="3:21" x14ac:dyDescent="0.2">
      <c r="C237" s="31"/>
      <c r="D237" s="36"/>
      <c r="E237" s="33" t="str">
        <f t="shared" si="19"/>
        <v/>
      </c>
      <c r="F237" s="34" t="str">
        <f t="shared" si="15"/>
        <v/>
      </c>
      <c r="I237" s="31"/>
      <c r="J237" s="36"/>
      <c r="K237" s="34" t="str">
        <f t="shared" si="16"/>
        <v/>
      </c>
      <c r="N237" s="31"/>
      <c r="O237" s="36"/>
      <c r="P237" s="34" t="str">
        <f t="shared" si="17"/>
        <v/>
      </c>
      <c r="S237" s="31"/>
      <c r="T237" s="36"/>
      <c r="U237" s="34" t="str">
        <f t="shared" si="18"/>
        <v/>
      </c>
    </row>
    <row r="238" spans="3:21" x14ac:dyDescent="0.2">
      <c r="C238" s="31"/>
      <c r="D238" s="36"/>
      <c r="E238" s="33" t="str">
        <f t="shared" si="19"/>
        <v/>
      </c>
      <c r="F238" s="34" t="str">
        <f t="shared" si="15"/>
        <v/>
      </c>
      <c r="I238" s="31"/>
      <c r="J238" s="36"/>
      <c r="K238" s="34" t="str">
        <f t="shared" si="16"/>
        <v/>
      </c>
      <c r="N238" s="31"/>
      <c r="O238" s="36"/>
      <c r="P238" s="34" t="str">
        <f t="shared" si="17"/>
        <v/>
      </c>
      <c r="S238" s="31"/>
      <c r="T238" s="36"/>
      <c r="U238" s="34" t="str">
        <f t="shared" si="18"/>
        <v/>
      </c>
    </row>
    <row r="239" spans="3:21" x14ac:dyDescent="0.2">
      <c r="C239" s="31"/>
      <c r="D239" s="36"/>
      <c r="E239" s="33" t="str">
        <f t="shared" si="19"/>
        <v/>
      </c>
      <c r="F239" s="34" t="str">
        <f t="shared" si="15"/>
        <v/>
      </c>
      <c r="I239" s="31"/>
      <c r="J239" s="36"/>
      <c r="K239" s="34" t="str">
        <f t="shared" si="16"/>
        <v/>
      </c>
      <c r="N239" s="31"/>
      <c r="O239" s="36"/>
      <c r="P239" s="34" t="str">
        <f t="shared" si="17"/>
        <v/>
      </c>
      <c r="S239" s="31"/>
      <c r="T239" s="36"/>
      <c r="U239" s="34" t="str">
        <f t="shared" si="18"/>
        <v/>
      </c>
    </row>
    <row r="240" spans="3:21" x14ac:dyDescent="0.2">
      <c r="C240" s="31"/>
      <c r="D240" s="36"/>
      <c r="E240" s="33" t="str">
        <f t="shared" si="19"/>
        <v/>
      </c>
      <c r="F240" s="34" t="str">
        <f t="shared" si="15"/>
        <v/>
      </c>
      <c r="I240" s="31"/>
      <c r="J240" s="36"/>
      <c r="K240" s="34" t="str">
        <f t="shared" si="16"/>
        <v/>
      </c>
      <c r="N240" s="31"/>
      <c r="O240" s="36"/>
      <c r="P240" s="34" t="str">
        <f t="shared" si="17"/>
        <v/>
      </c>
      <c r="S240" s="31"/>
      <c r="T240" s="36"/>
      <c r="U240" s="34" t="str">
        <f t="shared" si="18"/>
        <v/>
      </c>
    </row>
    <row r="241" spans="3:21" x14ac:dyDescent="0.2">
      <c r="C241" s="31"/>
      <c r="D241" s="36"/>
      <c r="E241" s="33" t="str">
        <f t="shared" si="19"/>
        <v/>
      </c>
      <c r="F241" s="34" t="str">
        <f t="shared" si="15"/>
        <v/>
      </c>
      <c r="I241" s="31"/>
      <c r="J241" s="36"/>
      <c r="K241" s="34" t="str">
        <f t="shared" si="16"/>
        <v/>
      </c>
      <c r="N241" s="31"/>
      <c r="O241" s="36"/>
      <c r="P241" s="34" t="str">
        <f t="shared" si="17"/>
        <v/>
      </c>
      <c r="S241" s="31"/>
      <c r="T241" s="36"/>
      <c r="U241" s="34" t="str">
        <f t="shared" si="18"/>
        <v/>
      </c>
    </row>
    <row r="242" spans="3:21" x14ac:dyDescent="0.2">
      <c r="C242" s="31"/>
      <c r="D242" s="36"/>
      <c r="E242" s="33" t="str">
        <f t="shared" si="19"/>
        <v/>
      </c>
      <c r="F242" s="34" t="str">
        <f t="shared" si="15"/>
        <v/>
      </c>
      <c r="I242" s="31"/>
      <c r="J242" s="36"/>
      <c r="K242" s="34" t="str">
        <f t="shared" si="16"/>
        <v/>
      </c>
      <c r="N242" s="31"/>
      <c r="O242" s="36"/>
      <c r="P242" s="34" t="str">
        <f t="shared" si="17"/>
        <v/>
      </c>
      <c r="S242" s="31"/>
      <c r="T242" s="36"/>
      <c r="U242" s="34" t="str">
        <f t="shared" si="18"/>
        <v/>
      </c>
    </row>
    <row r="243" spans="3:21" x14ac:dyDescent="0.2">
      <c r="C243" s="31"/>
      <c r="D243" s="36"/>
      <c r="E243" s="33" t="str">
        <f t="shared" si="19"/>
        <v/>
      </c>
      <c r="F243" s="34" t="str">
        <f t="shared" si="15"/>
        <v/>
      </c>
      <c r="I243" s="31"/>
      <c r="J243" s="36"/>
      <c r="K243" s="34" t="str">
        <f t="shared" si="16"/>
        <v/>
      </c>
      <c r="N243" s="31"/>
      <c r="O243" s="36"/>
      <c r="P243" s="34" t="str">
        <f t="shared" si="17"/>
        <v/>
      </c>
      <c r="S243" s="31"/>
      <c r="T243" s="36"/>
      <c r="U243" s="34" t="str">
        <f t="shared" si="18"/>
        <v/>
      </c>
    </row>
    <row r="244" spans="3:21" x14ac:dyDescent="0.2">
      <c r="C244" s="31"/>
      <c r="D244" s="36"/>
      <c r="E244" s="33" t="str">
        <f t="shared" si="19"/>
        <v/>
      </c>
      <c r="F244" s="34" t="str">
        <f t="shared" si="15"/>
        <v/>
      </c>
      <c r="I244" s="31"/>
      <c r="J244" s="36"/>
      <c r="K244" s="34" t="str">
        <f t="shared" si="16"/>
        <v/>
      </c>
      <c r="N244" s="31"/>
      <c r="O244" s="36"/>
      <c r="P244" s="34" t="str">
        <f t="shared" si="17"/>
        <v/>
      </c>
      <c r="S244" s="31"/>
      <c r="T244" s="36"/>
      <c r="U244" s="34" t="str">
        <f t="shared" si="18"/>
        <v/>
      </c>
    </row>
    <row r="245" spans="3:21" x14ac:dyDescent="0.2">
      <c r="C245" s="31"/>
      <c r="D245" s="36"/>
      <c r="E245" s="33" t="str">
        <f t="shared" si="19"/>
        <v/>
      </c>
      <c r="F245" s="34" t="str">
        <f t="shared" si="15"/>
        <v/>
      </c>
      <c r="I245" s="31"/>
      <c r="J245" s="36"/>
      <c r="K245" s="34" t="str">
        <f t="shared" si="16"/>
        <v/>
      </c>
      <c r="N245" s="31"/>
      <c r="O245" s="36"/>
      <c r="P245" s="34" t="str">
        <f t="shared" si="17"/>
        <v/>
      </c>
      <c r="S245" s="31"/>
      <c r="T245" s="36"/>
      <c r="U245" s="34" t="str">
        <f t="shared" si="18"/>
        <v/>
      </c>
    </row>
    <row r="246" spans="3:21" x14ac:dyDescent="0.2">
      <c r="C246" s="31"/>
      <c r="D246" s="36"/>
      <c r="E246" s="33" t="str">
        <f t="shared" si="19"/>
        <v/>
      </c>
      <c r="F246" s="34" t="str">
        <f t="shared" si="15"/>
        <v/>
      </c>
      <c r="I246" s="31"/>
      <c r="J246" s="36"/>
      <c r="K246" s="34" t="str">
        <f t="shared" si="16"/>
        <v/>
      </c>
      <c r="N246" s="31"/>
      <c r="O246" s="36"/>
      <c r="P246" s="34" t="str">
        <f t="shared" si="17"/>
        <v/>
      </c>
      <c r="S246" s="31"/>
      <c r="T246" s="36"/>
      <c r="U246" s="34" t="str">
        <f t="shared" si="18"/>
        <v/>
      </c>
    </row>
    <row r="247" spans="3:21" x14ac:dyDescent="0.2">
      <c r="C247" s="31"/>
      <c r="D247" s="36"/>
      <c r="E247" s="33" t="str">
        <f t="shared" si="19"/>
        <v/>
      </c>
      <c r="F247" s="34" t="str">
        <f t="shared" si="15"/>
        <v/>
      </c>
      <c r="I247" s="31"/>
      <c r="J247" s="36"/>
      <c r="K247" s="34" t="str">
        <f t="shared" si="16"/>
        <v/>
      </c>
      <c r="N247" s="31"/>
      <c r="O247" s="36"/>
      <c r="P247" s="34" t="str">
        <f t="shared" si="17"/>
        <v/>
      </c>
      <c r="S247" s="31"/>
      <c r="T247" s="36"/>
      <c r="U247" s="34" t="str">
        <f t="shared" si="18"/>
        <v/>
      </c>
    </row>
    <row r="248" spans="3:21" x14ac:dyDescent="0.2">
      <c r="C248" s="31"/>
      <c r="D248" s="36"/>
      <c r="E248" s="33" t="str">
        <f t="shared" si="19"/>
        <v/>
      </c>
      <c r="F248" s="34" t="str">
        <f t="shared" si="15"/>
        <v/>
      </c>
      <c r="I248" s="31"/>
      <c r="J248" s="36"/>
      <c r="K248" s="34" t="str">
        <f t="shared" si="16"/>
        <v/>
      </c>
      <c r="N248" s="31"/>
      <c r="O248" s="36"/>
      <c r="P248" s="34" t="str">
        <f t="shared" si="17"/>
        <v/>
      </c>
      <c r="S248" s="31"/>
      <c r="T248" s="36"/>
      <c r="U248" s="34" t="str">
        <f t="shared" si="18"/>
        <v/>
      </c>
    </row>
    <row r="249" spans="3:21" x14ac:dyDescent="0.2">
      <c r="C249" s="31"/>
      <c r="D249" s="36"/>
      <c r="E249" s="33" t="str">
        <f t="shared" si="19"/>
        <v/>
      </c>
      <c r="F249" s="34" t="str">
        <f t="shared" si="15"/>
        <v/>
      </c>
      <c r="I249" s="31"/>
      <c r="J249" s="36"/>
      <c r="K249" s="34" t="str">
        <f t="shared" si="16"/>
        <v/>
      </c>
      <c r="N249" s="31"/>
      <c r="O249" s="36"/>
      <c r="P249" s="34" t="str">
        <f t="shared" si="17"/>
        <v/>
      </c>
      <c r="S249" s="31"/>
      <c r="T249" s="36"/>
      <c r="U249" s="34" t="str">
        <f t="shared" si="18"/>
        <v/>
      </c>
    </row>
    <row r="250" spans="3:21" x14ac:dyDescent="0.2">
      <c r="C250" s="31"/>
      <c r="D250" s="36"/>
      <c r="E250" s="33" t="str">
        <f t="shared" si="19"/>
        <v/>
      </c>
      <c r="F250" s="34" t="str">
        <f t="shared" si="15"/>
        <v/>
      </c>
      <c r="I250" s="31"/>
      <c r="J250" s="36"/>
      <c r="K250" s="34" t="str">
        <f t="shared" si="16"/>
        <v/>
      </c>
      <c r="N250" s="31"/>
      <c r="O250" s="36"/>
      <c r="P250" s="34" t="str">
        <f t="shared" si="17"/>
        <v/>
      </c>
      <c r="S250" s="31"/>
      <c r="T250" s="36"/>
      <c r="U250" s="34" t="str">
        <f t="shared" si="18"/>
        <v/>
      </c>
    </row>
    <row r="251" spans="3:21" x14ac:dyDescent="0.2">
      <c r="C251" s="31"/>
      <c r="D251" s="36"/>
      <c r="E251" s="33" t="str">
        <f t="shared" si="19"/>
        <v/>
      </c>
      <c r="F251" s="34" t="str">
        <f t="shared" si="15"/>
        <v/>
      </c>
      <c r="I251" s="31"/>
      <c r="J251" s="36"/>
      <c r="K251" s="34" t="str">
        <f t="shared" si="16"/>
        <v/>
      </c>
      <c r="N251" s="31"/>
      <c r="O251" s="36"/>
      <c r="P251" s="34" t="str">
        <f t="shared" si="17"/>
        <v/>
      </c>
      <c r="S251" s="31"/>
      <c r="T251" s="36"/>
      <c r="U251" s="34" t="str">
        <f t="shared" si="18"/>
        <v/>
      </c>
    </row>
    <row r="252" spans="3:21" x14ac:dyDescent="0.2">
      <c r="C252" s="31"/>
      <c r="D252" s="36"/>
      <c r="E252" s="33" t="str">
        <f t="shared" si="19"/>
        <v/>
      </c>
      <c r="F252" s="34" t="str">
        <f t="shared" si="15"/>
        <v/>
      </c>
      <c r="I252" s="31"/>
      <c r="J252" s="36"/>
      <c r="K252" s="34" t="str">
        <f t="shared" si="16"/>
        <v/>
      </c>
      <c r="N252" s="31"/>
      <c r="O252" s="36"/>
      <c r="P252" s="34" t="str">
        <f t="shared" si="17"/>
        <v/>
      </c>
      <c r="S252" s="31"/>
      <c r="T252" s="36"/>
      <c r="U252" s="34" t="str">
        <f t="shared" si="18"/>
        <v/>
      </c>
    </row>
    <row r="253" spans="3:21" x14ac:dyDescent="0.2">
      <c r="C253" s="31"/>
      <c r="D253" s="36"/>
      <c r="E253" s="33" t="str">
        <f t="shared" si="19"/>
        <v/>
      </c>
      <c r="F253" s="34" t="str">
        <f t="shared" si="15"/>
        <v/>
      </c>
      <c r="I253" s="31"/>
      <c r="J253" s="36"/>
      <c r="K253" s="34" t="str">
        <f t="shared" si="16"/>
        <v/>
      </c>
      <c r="N253" s="31"/>
      <c r="O253" s="36"/>
      <c r="P253" s="34" t="str">
        <f t="shared" si="17"/>
        <v/>
      </c>
      <c r="S253" s="31"/>
      <c r="T253" s="36"/>
      <c r="U253" s="34" t="str">
        <f t="shared" si="18"/>
        <v/>
      </c>
    </row>
    <row r="254" spans="3:21" x14ac:dyDescent="0.2">
      <c r="C254" s="31"/>
      <c r="D254" s="36"/>
      <c r="E254" s="33" t="str">
        <f t="shared" si="19"/>
        <v/>
      </c>
      <c r="F254" s="34" t="str">
        <f t="shared" si="15"/>
        <v/>
      </c>
      <c r="I254" s="31"/>
      <c r="J254" s="36"/>
      <c r="K254" s="34" t="str">
        <f t="shared" si="16"/>
        <v/>
      </c>
      <c r="N254" s="31"/>
      <c r="O254" s="36"/>
      <c r="P254" s="34" t="str">
        <f t="shared" si="17"/>
        <v/>
      </c>
      <c r="S254" s="31"/>
      <c r="T254" s="36"/>
      <c r="U254" s="34" t="str">
        <f t="shared" si="18"/>
        <v/>
      </c>
    </row>
    <row r="255" spans="3:21" x14ac:dyDescent="0.2">
      <c r="C255" s="31"/>
      <c r="D255" s="36"/>
      <c r="E255" s="33" t="str">
        <f t="shared" si="19"/>
        <v/>
      </c>
      <c r="F255" s="34" t="str">
        <f t="shared" si="15"/>
        <v/>
      </c>
      <c r="I255" s="31"/>
      <c r="J255" s="36"/>
      <c r="K255" s="34" t="str">
        <f t="shared" si="16"/>
        <v/>
      </c>
      <c r="N255" s="31"/>
      <c r="O255" s="36"/>
      <c r="P255" s="34" t="str">
        <f t="shared" si="17"/>
        <v/>
      </c>
      <c r="S255" s="31"/>
      <c r="T255" s="36"/>
      <c r="U255" s="34" t="str">
        <f t="shared" si="18"/>
        <v/>
      </c>
    </row>
    <row r="256" spans="3:21" x14ac:dyDescent="0.2">
      <c r="C256" s="31"/>
      <c r="D256" s="36"/>
      <c r="E256" s="33" t="str">
        <f t="shared" si="19"/>
        <v/>
      </c>
      <c r="F256" s="34" t="str">
        <f t="shared" si="15"/>
        <v/>
      </c>
      <c r="I256" s="31"/>
      <c r="J256" s="36"/>
      <c r="K256" s="34" t="str">
        <f t="shared" si="16"/>
        <v/>
      </c>
      <c r="N256" s="31"/>
      <c r="O256" s="36"/>
      <c r="P256" s="34" t="str">
        <f t="shared" si="17"/>
        <v/>
      </c>
      <c r="S256" s="31"/>
      <c r="T256" s="36"/>
      <c r="U256" s="34" t="str">
        <f t="shared" si="18"/>
        <v/>
      </c>
    </row>
    <row r="257" spans="3:21" x14ac:dyDescent="0.2">
      <c r="C257" s="31"/>
      <c r="D257" s="36"/>
      <c r="E257" s="33" t="str">
        <f t="shared" si="19"/>
        <v/>
      </c>
      <c r="F257" s="34" t="str">
        <f t="shared" si="15"/>
        <v/>
      </c>
      <c r="I257" s="31"/>
      <c r="J257" s="36"/>
      <c r="K257" s="34" t="str">
        <f t="shared" si="16"/>
        <v/>
      </c>
      <c r="N257" s="31"/>
      <c r="O257" s="36"/>
      <c r="P257" s="34" t="str">
        <f t="shared" si="17"/>
        <v/>
      </c>
      <c r="S257" s="31"/>
      <c r="T257" s="36"/>
      <c r="U257" s="34" t="str">
        <f t="shared" si="18"/>
        <v/>
      </c>
    </row>
    <row r="258" spans="3:21" x14ac:dyDescent="0.2">
      <c r="C258" s="31"/>
      <c r="D258" s="36"/>
      <c r="E258" s="33" t="str">
        <f t="shared" si="19"/>
        <v/>
      </c>
      <c r="F258" s="34" t="str">
        <f t="shared" si="15"/>
        <v/>
      </c>
      <c r="I258" s="31"/>
      <c r="J258" s="36"/>
      <c r="K258" s="34" t="str">
        <f t="shared" si="16"/>
        <v/>
      </c>
      <c r="N258" s="31"/>
      <c r="O258" s="36"/>
      <c r="P258" s="34" t="str">
        <f t="shared" si="17"/>
        <v/>
      </c>
      <c r="S258" s="31"/>
      <c r="T258" s="36"/>
      <c r="U258" s="34" t="str">
        <f t="shared" si="18"/>
        <v/>
      </c>
    </row>
    <row r="259" spans="3:21" x14ac:dyDescent="0.2">
      <c r="C259" s="31"/>
      <c r="D259" s="36"/>
      <c r="E259" s="33" t="str">
        <f t="shared" si="19"/>
        <v/>
      </c>
      <c r="F259" s="34" t="str">
        <f t="shared" si="15"/>
        <v/>
      </c>
      <c r="I259" s="31"/>
      <c r="J259" s="36"/>
      <c r="K259" s="34" t="str">
        <f t="shared" si="16"/>
        <v/>
      </c>
      <c r="N259" s="31"/>
      <c r="O259" s="36"/>
      <c r="P259" s="34" t="str">
        <f t="shared" si="17"/>
        <v/>
      </c>
      <c r="S259" s="31"/>
      <c r="T259" s="36"/>
      <c r="U259" s="34" t="str">
        <f t="shared" si="18"/>
        <v/>
      </c>
    </row>
    <row r="260" spans="3:21" x14ac:dyDescent="0.2">
      <c r="C260" s="31"/>
      <c r="D260" s="36"/>
      <c r="E260" s="33" t="str">
        <f t="shared" si="19"/>
        <v/>
      </c>
      <c r="F260" s="34" t="str">
        <f t="shared" si="15"/>
        <v/>
      </c>
      <c r="I260" s="31"/>
      <c r="J260" s="36"/>
      <c r="K260" s="34" t="str">
        <f t="shared" si="16"/>
        <v/>
      </c>
      <c r="N260" s="31"/>
      <c r="O260" s="36"/>
      <c r="P260" s="34" t="str">
        <f t="shared" si="17"/>
        <v/>
      </c>
      <c r="S260" s="31"/>
      <c r="T260" s="36"/>
      <c r="U260" s="34" t="str">
        <f t="shared" si="18"/>
        <v/>
      </c>
    </row>
    <row r="261" spans="3:21" x14ac:dyDescent="0.2">
      <c r="C261" s="31"/>
      <c r="D261" s="36"/>
      <c r="E261" s="33" t="str">
        <f t="shared" si="19"/>
        <v/>
      </c>
      <c r="F261" s="34" t="str">
        <f t="shared" si="15"/>
        <v/>
      </c>
      <c r="I261" s="31"/>
      <c r="J261" s="36"/>
      <c r="K261" s="34" t="str">
        <f t="shared" si="16"/>
        <v/>
      </c>
      <c r="N261" s="31"/>
      <c r="O261" s="36"/>
      <c r="P261" s="34" t="str">
        <f t="shared" si="17"/>
        <v/>
      </c>
      <c r="S261" s="31"/>
      <c r="T261" s="36"/>
      <c r="U261" s="34" t="str">
        <f t="shared" si="18"/>
        <v/>
      </c>
    </row>
    <row r="262" spans="3:21" x14ac:dyDescent="0.2">
      <c r="C262" s="31"/>
      <c r="D262" s="36"/>
      <c r="E262" s="33" t="str">
        <f t="shared" si="19"/>
        <v/>
      </c>
      <c r="F262" s="34" t="str">
        <f t="shared" si="15"/>
        <v/>
      </c>
      <c r="I262" s="31"/>
      <c r="J262" s="36"/>
      <c r="K262" s="34" t="str">
        <f t="shared" si="16"/>
        <v/>
      </c>
      <c r="N262" s="31"/>
      <c r="O262" s="36"/>
      <c r="P262" s="34" t="str">
        <f t="shared" si="17"/>
        <v/>
      </c>
      <c r="S262" s="31"/>
      <c r="T262" s="36"/>
      <c r="U262" s="34" t="str">
        <f t="shared" si="18"/>
        <v/>
      </c>
    </row>
    <row r="263" spans="3:21" x14ac:dyDescent="0.2">
      <c r="C263" s="31"/>
      <c r="D263" s="36"/>
      <c r="E263" s="33" t="str">
        <f t="shared" si="19"/>
        <v/>
      </c>
      <c r="F263" s="34" t="str">
        <f t="shared" si="15"/>
        <v/>
      </c>
      <c r="I263" s="31"/>
      <c r="J263" s="36"/>
      <c r="K263" s="34" t="str">
        <f t="shared" si="16"/>
        <v/>
      </c>
      <c r="N263" s="31"/>
      <c r="O263" s="36"/>
      <c r="P263" s="34" t="str">
        <f t="shared" si="17"/>
        <v/>
      </c>
      <c r="S263" s="31"/>
      <c r="T263" s="36"/>
      <c r="U263" s="34" t="str">
        <f t="shared" si="18"/>
        <v/>
      </c>
    </row>
    <row r="264" spans="3:21" x14ac:dyDescent="0.2">
      <c r="C264" s="31"/>
      <c r="D264" s="36"/>
      <c r="E264" s="33" t="str">
        <f t="shared" si="19"/>
        <v/>
      </c>
      <c r="F264" s="34" t="str">
        <f t="shared" si="15"/>
        <v/>
      </c>
      <c r="I264" s="31"/>
      <c r="J264" s="36"/>
      <c r="K264" s="34" t="str">
        <f t="shared" si="16"/>
        <v/>
      </c>
      <c r="N264" s="31"/>
      <c r="O264" s="36"/>
      <c r="P264" s="34" t="str">
        <f t="shared" si="17"/>
        <v/>
      </c>
      <c r="S264" s="31"/>
      <c r="T264" s="36"/>
      <c r="U264" s="34" t="str">
        <f t="shared" si="18"/>
        <v/>
      </c>
    </row>
    <row r="265" spans="3:21" x14ac:dyDescent="0.2">
      <c r="C265" s="31"/>
      <c r="D265" s="36"/>
      <c r="E265" s="33" t="str">
        <f t="shared" si="19"/>
        <v/>
      </c>
      <c r="F265" s="34" t="str">
        <f t="shared" si="15"/>
        <v/>
      </c>
      <c r="I265" s="31"/>
      <c r="J265" s="36"/>
      <c r="K265" s="34" t="str">
        <f t="shared" si="16"/>
        <v/>
      </c>
      <c r="N265" s="31"/>
      <c r="O265" s="36"/>
      <c r="P265" s="34" t="str">
        <f t="shared" si="17"/>
        <v/>
      </c>
      <c r="S265" s="31"/>
      <c r="T265" s="36"/>
      <c r="U265" s="34" t="str">
        <f t="shared" si="18"/>
        <v/>
      </c>
    </row>
    <row r="266" spans="3:21" x14ac:dyDescent="0.2">
      <c r="C266" s="31"/>
      <c r="D266" s="36"/>
      <c r="E266" s="33" t="str">
        <f t="shared" si="19"/>
        <v/>
      </c>
      <c r="F266" s="34" t="str">
        <f t="shared" si="15"/>
        <v/>
      </c>
      <c r="I266" s="31"/>
      <c r="J266" s="36"/>
      <c r="K266" s="34" t="str">
        <f t="shared" si="16"/>
        <v/>
      </c>
      <c r="N266" s="31"/>
      <c r="O266" s="36"/>
      <c r="P266" s="34" t="str">
        <f t="shared" si="17"/>
        <v/>
      </c>
      <c r="S266" s="31"/>
      <c r="T266" s="36"/>
      <c r="U266" s="34" t="str">
        <f t="shared" si="18"/>
        <v/>
      </c>
    </row>
    <row r="267" spans="3:21" x14ac:dyDescent="0.2">
      <c r="C267" s="31"/>
      <c r="D267" s="36"/>
      <c r="E267" s="33" t="str">
        <f t="shared" si="19"/>
        <v/>
      </c>
      <c r="F267" s="34" t="str">
        <f t="shared" si="15"/>
        <v/>
      </c>
      <c r="I267" s="31"/>
      <c r="J267" s="36"/>
      <c r="K267" s="34" t="str">
        <f t="shared" si="16"/>
        <v/>
      </c>
      <c r="N267" s="31"/>
      <c r="O267" s="36"/>
      <c r="P267" s="34" t="str">
        <f t="shared" si="17"/>
        <v/>
      </c>
      <c r="S267" s="31"/>
      <c r="T267" s="36"/>
      <c r="U267" s="34" t="str">
        <f t="shared" si="18"/>
        <v/>
      </c>
    </row>
    <row r="268" spans="3:21" x14ac:dyDescent="0.2">
      <c r="C268" s="31"/>
      <c r="D268" s="36"/>
      <c r="E268" s="33" t="str">
        <f t="shared" si="19"/>
        <v/>
      </c>
      <c r="F268" s="34" t="str">
        <f t="shared" ref="F268:F331" si="20">IF(ISBLANK(C268),"",IF(OR($X$11="",$Z$11=""),"",IF(AND(MONTH(C268)&gt;=MONTH($X$11&amp;1),MONTH(C268)&lt;=MONTH($Z$11&amp;1)),"summer","winter")))</f>
        <v/>
      </c>
      <c r="I268" s="31"/>
      <c r="J268" s="36"/>
      <c r="K268" s="34" t="str">
        <f t="shared" ref="K268:K331" si="21">IF(ISBLANK(I268),"",IF(OR($X$11="",$Z$11=""),"",IF(AND(MONTH(I268)&gt;=MONTH($X$11&amp;1),MONTH(I268)&lt;=MONTH($Z$11&amp;1)),"summer","winter")))</f>
        <v/>
      </c>
      <c r="N268" s="31"/>
      <c r="O268" s="36"/>
      <c r="P268" s="34" t="str">
        <f t="shared" ref="P268:P331" si="22">IF(ISBLANK(N268),"",IF(OR($X$11="",$Z$11=""),"",IF(AND(MONTH(N268)&gt;=MONTH($X$11&amp;1),MONTH(N268)&lt;=MONTH($Z$11&amp;1)),"summer","winter")))</f>
        <v/>
      </c>
      <c r="S268" s="31"/>
      <c r="T268" s="36"/>
      <c r="U268" s="34" t="str">
        <f t="shared" ref="U268:U331" si="23">IF(ISBLANK(S268),"",IF(OR($X$11="",$Z$11=""),"",IF(AND(MONTH(S268)&gt;=MONTH($X$11&amp;1),MONTH(S268)&lt;=MONTH($Z$11&amp;1)),"summer","winter")))</f>
        <v/>
      </c>
    </row>
    <row r="269" spans="3:21" x14ac:dyDescent="0.2">
      <c r="C269" s="31"/>
      <c r="D269" s="36"/>
      <c r="E269" s="33" t="str">
        <f t="shared" ref="E269:E332" si="24">IF(ISBLANK(D269),"",IF(LEFT(D269,1)="&lt;",0,VALUE(D269)))</f>
        <v/>
      </c>
      <c r="F269" s="34" t="str">
        <f t="shared" si="20"/>
        <v/>
      </c>
      <c r="I269" s="31"/>
      <c r="J269" s="36"/>
      <c r="K269" s="34" t="str">
        <f t="shared" si="21"/>
        <v/>
      </c>
      <c r="N269" s="31"/>
      <c r="O269" s="36"/>
      <c r="P269" s="34" t="str">
        <f t="shared" si="22"/>
        <v/>
      </c>
      <c r="S269" s="31"/>
      <c r="T269" s="36"/>
      <c r="U269" s="34" t="str">
        <f t="shared" si="23"/>
        <v/>
      </c>
    </row>
    <row r="270" spans="3:21" x14ac:dyDescent="0.2">
      <c r="C270" s="31"/>
      <c r="D270" s="36"/>
      <c r="E270" s="33" t="str">
        <f t="shared" si="24"/>
        <v/>
      </c>
      <c r="F270" s="34" t="str">
        <f t="shared" si="20"/>
        <v/>
      </c>
      <c r="I270" s="31"/>
      <c r="J270" s="36"/>
      <c r="K270" s="34" t="str">
        <f t="shared" si="21"/>
        <v/>
      </c>
      <c r="N270" s="31"/>
      <c r="O270" s="36"/>
      <c r="P270" s="34" t="str">
        <f t="shared" si="22"/>
        <v/>
      </c>
      <c r="S270" s="31"/>
      <c r="T270" s="36"/>
      <c r="U270" s="34" t="str">
        <f t="shared" si="23"/>
        <v/>
      </c>
    </row>
    <row r="271" spans="3:21" x14ac:dyDescent="0.2">
      <c r="C271" s="31"/>
      <c r="D271" s="36"/>
      <c r="E271" s="33" t="str">
        <f t="shared" si="24"/>
        <v/>
      </c>
      <c r="F271" s="34" t="str">
        <f t="shared" si="20"/>
        <v/>
      </c>
      <c r="I271" s="31"/>
      <c r="J271" s="36"/>
      <c r="K271" s="34" t="str">
        <f t="shared" si="21"/>
        <v/>
      </c>
      <c r="N271" s="31"/>
      <c r="O271" s="36"/>
      <c r="P271" s="34" t="str">
        <f t="shared" si="22"/>
        <v/>
      </c>
      <c r="S271" s="31"/>
      <c r="T271" s="36"/>
      <c r="U271" s="34" t="str">
        <f t="shared" si="23"/>
        <v/>
      </c>
    </row>
    <row r="272" spans="3:21" x14ac:dyDescent="0.2">
      <c r="C272" s="31"/>
      <c r="D272" s="36"/>
      <c r="E272" s="33" t="str">
        <f t="shared" si="24"/>
        <v/>
      </c>
      <c r="F272" s="34" t="str">
        <f t="shared" si="20"/>
        <v/>
      </c>
      <c r="I272" s="31"/>
      <c r="J272" s="36"/>
      <c r="K272" s="34" t="str">
        <f t="shared" si="21"/>
        <v/>
      </c>
      <c r="N272" s="31"/>
      <c r="O272" s="36"/>
      <c r="P272" s="34" t="str">
        <f t="shared" si="22"/>
        <v/>
      </c>
      <c r="S272" s="31"/>
      <c r="T272" s="36"/>
      <c r="U272" s="34" t="str">
        <f t="shared" si="23"/>
        <v/>
      </c>
    </row>
    <row r="273" spans="3:21" x14ac:dyDescent="0.2">
      <c r="C273" s="31"/>
      <c r="D273" s="36"/>
      <c r="E273" s="33" t="str">
        <f t="shared" si="24"/>
        <v/>
      </c>
      <c r="F273" s="34" t="str">
        <f t="shared" si="20"/>
        <v/>
      </c>
      <c r="I273" s="31"/>
      <c r="J273" s="36"/>
      <c r="K273" s="34" t="str">
        <f t="shared" si="21"/>
        <v/>
      </c>
      <c r="N273" s="31"/>
      <c r="O273" s="36"/>
      <c r="P273" s="34" t="str">
        <f t="shared" si="22"/>
        <v/>
      </c>
      <c r="S273" s="31"/>
      <c r="T273" s="36"/>
      <c r="U273" s="34" t="str">
        <f t="shared" si="23"/>
        <v/>
      </c>
    </row>
    <row r="274" spans="3:21" x14ac:dyDescent="0.2">
      <c r="C274" s="31"/>
      <c r="D274" s="36"/>
      <c r="E274" s="33" t="str">
        <f t="shared" si="24"/>
        <v/>
      </c>
      <c r="F274" s="34" t="str">
        <f t="shared" si="20"/>
        <v/>
      </c>
      <c r="I274" s="31"/>
      <c r="J274" s="36"/>
      <c r="K274" s="34" t="str">
        <f t="shared" si="21"/>
        <v/>
      </c>
      <c r="N274" s="31"/>
      <c r="O274" s="36"/>
      <c r="P274" s="34" t="str">
        <f t="shared" si="22"/>
        <v/>
      </c>
      <c r="S274" s="31"/>
      <c r="T274" s="36"/>
      <c r="U274" s="34" t="str">
        <f t="shared" si="23"/>
        <v/>
      </c>
    </row>
    <row r="275" spans="3:21" x14ac:dyDescent="0.2">
      <c r="C275" s="31"/>
      <c r="D275" s="36"/>
      <c r="E275" s="33" t="str">
        <f t="shared" si="24"/>
        <v/>
      </c>
      <c r="F275" s="34" t="str">
        <f t="shared" si="20"/>
        <v/>
      </c>
      <c r="I275" s="31"/>
      <c r="J275" s="36"/>
      <c r="K275" s="34" t="str">
        <f t="shared" si="21"/>
        <v/>
      </c>
      <c r="N275" s="31"/>
      <c r="O275" s="36"/>
      <c r="P275" s="34" t="str">
        <f t="shared" si="22"/>
        <v/>
      </c>
      <c r="S275" s="31"/>
      <c r="T275" s="36"/>
      <c r="U275" s="34" t="str">
        <f t="shared" si="23"/>
        <v/>
      </c>
    </row>
    <row r="276" spans="3:21" x14ac:dyDescent="0.2">
      <c r="C276" s="31"/>
      <c r="D276" s="36"/>
      <c r="E276" s="33" t="str">
        <f t="shared" si="24"/>
        <v/>
      </c>
      <c r="F276" s="34" t="str">
        <f t="shared" si="20"/>
        <v/>
      </c>
      <c r="I276" s="31"/>
      <c r="J276" s="36"/>
      <c r="K276" s="34" t="str">
        <f t="shared" si="21"/>
        <v/>
      </c>
      <c r="N276" s="31"/>
      <c r="O276" s="36"/>
      <c r="P276" s="34" t="str">
        <f t="shared" si="22"/>
        <v/>
      </c>
      <c r="S276" s="31"/>
      <c r="T276" s="36"/>
      <c r="U276" s="34" t="str">
        <f t="shared" si="23"/>
        <v/>
      </c>
    </row>
    <row r="277" spans="3:21" x14ac:dyDescent="0.2">
      <c r="C277" s="31"/>
      <c r="D277" s="36"/>
      <c r="E277" s="33" t="str">
        <f t="shared" si="24"/>
        <v/>
      </c>
      <c r="F277" s="34" t="str">
        <f t="shared" si="20"/>
        <v/>
      </c>
      <c r="I277" s="31"/>
      <c r="J277" s="36"/>
      <c r="K277" s="34" t="str">
        <f t="shared" si="21"/>
        <v/>
      </c>
      <c r="N277" s="31"/>
      <c r="O277" s="36"/>
      <c r="P277" s="34" t="str">
        <f t="shared" si="22"/>
        <v/>
      </c>
      <c r="S277" s="31"/>
      <c r="T277" s="36"/>
      <c r="U277" s="34" t="str">
        <f t="shared" si="23"/>
        <v/>
      </c>
    </row>
    <row r="278" spans="3:21" x14ac:dyDescent="0.2">
      <c r="C278" s="31"/>
      <c r="D278" s="36"/>
      <c r="E278" s="33" t="str">
        <f t="shared" si="24"/>
        <v/>
      </c>
      <c r="F278" s="34" t="str">
        <f t="shared" si="20"/>
        <v/>
      </c>
      <c r="I278" s="31"/>
      <c r="J278" s="36"/>
      <c r="K278" s="34" t="str">
        <f t="shared" si="21"/>
        <v/>
      </c>
      <c r="N278" s="31"/>
      <c r="O278" s="36"/>
      <c r="P278" s="34" t="str">
        <f t="shared" si="22"/>
        <v/>
      </c>
      <c r="S278" s="31"/>
      <c r="T278" s="36"/>
      <c r="U278" s="34" t="str">
        <f t="shared" si="23"/>
        <v/>
      </c>
    </row>
    <row r="279" spans="3:21" x14ac:dyDescent="0.2">
      <c r="C279" s="31"/>
      <c r="D279" s="36"/>
      <c r="E279" s="33" t="str">
        <f t="shared" si="24"/>
        <v/>
      </c>
      <c r="F279" s="34" t="str">
        <f t="shared" si="20"/>
        <v/>
      </c>
      <c r="I279" s="31"/>
      <c r="J279" s="36"/>
      <c r="K279" s="34" t="str">
        <f t="shared" si="21"/>
        <v/>
      </c>
      <c r="N279" s="31"/>
      <c r="O279" s="36"/>
      <c r="P279" s="34" t="str">
        <f t="shared" si="22"/>
        <v/>
      </c>
      <c r="S279" s="31"/>
      <c r="T279" s="36"/>
      <c r="U279" s="34" t="str">
        <f t="shared" si="23"/>
        <v/>
      </c>
    </row>
    <row r="280" spans="3:21" x14ac:dyDescent="0.2">
      <c r="C280" s="31"/>
      <c r="D280" s="36"/>
      <c r="E280" s="33" t="str">
        <f t="shared" si="24"/>
        <v/>
      </c>
      <c r="F280" s="34" t="str">
        <f t="shared" si="20"/>
        <v/>
      </c>
      <c r="I280" s="31"/>
      <c r="J280" s="36"/>
      <c r="K280" s="34" t="str">
        <f t="shared" si="21"/>
        <v/>
      </c>
      <c r="N280" s="31"/>
      <c r="O280" s="36"/>
      <c r="P280" s="34" t="str">
        <f t="shared" si="22"/>
        <v/>
      </c>
      <c r="S280" s="31"/>
      <c r="T280" s="36"/>
      <c r="U280" s="34" t="str">
        <f t="shared" si="23"/>
        <v/>
      </c>
    </row>
    <row r="281" spans="3:21" x14ac:dyDescent="0.2">
      <c r="C281" s="31"/>
      <c r="D281" s="36"/>
      <c r="E281" s="33" t="str">
        <f t="shared" si="24"/>
        <v/>
      </c>
      <c r="F281" s="34" t="str">
        <f t="shared" si="20"/>
        <v/>
      </c>
      <c r="I281" s="31"/>
      <c r="J281" s="36"/>
      <c r="K281" s="34" t="str">
        <f t="shared" si="21"/>
        <v/>
      </c>
      <c r="N281" s="31"/>
      <c r="O281" s="36"/>
      <c r="P281" s="34" t="str">
        <f t="shared" si="22"/>
        <v/>
      </c>
      <c r="S281" s="31"/>
      <c r="T281" s="36"/>
      <c r="U281" s="34" t="str">
        <f t="shared" si="23"/>
        <v/>
      </c>
    </row>
    <row r="282" spans="3:21" x14ac:dyDescent="0.2">
      <c r="C282" s="31"/>
      <c r="D282" s="36"/>
      <c r="E282" s="33" t="str">
        <f t="shared" si="24"/>
        <v/>
      </c>
      <c r="F282" s="34" t="str">
        <f t="shared" si="20"/>
        <v/>
      </c>
      <c r="I282" s="31"/>
      <c r="J282" s="36"/>
      <c r="K282" s="34" t="str">
        <f t="shared" si="21"/>
        <v/>
      </c>
      <c r="N282" s="31"/>
      <c r="O282" s="36"/>
      <c r="P282" s="34" t="str">
        <f t="shared" si="22"/>
        <v/>
      </c>
      <c r="S282" s="31"/>
      <c r="T282" s="36"/>
      <c r="U282" s="34" t="str">
        <f t="shared" si="23"/>
        <v/>
      </c>
    </row>
    <row r="283" spans="3:21" x14ac:dyDescent="0.2">
      <c r="C283" s="31"/>
      <c r="D283" s="36"/>
      <c r="E283" s="33" t="str">
        <f t="shared" si="24"/>
        <v/>
      </c>
      <c r="F283" s="34" t="str">
        <f t="shared" si="20"/>
        <v/>
      </c>
      <c r="I283" s="31"/>
      <c r="J283" s="36"/>
      <c r="K283" s="34" t="str">
        <f t="shared" si="21"/>
        <v/>
      </c>
      <c r="N283" s="31"/>
      <c r="O283" s="36"/>
      <c r="P283" s="34" t="str">
        <f t="shared" si="22"/>
        <v/>
      </c>
      <c r="S283" s="31"/>
      <c r="T283" s="36"/>
      <c r="U283" s="34" t="str">
        <f t="shared" si="23"/>
        <v/>
      </c>
    </row>
    <row r="284" spans="3:21" x14ac:dyDescent="0.2">
      <c r="C284" s="31"/>
      <c r="D284" s="36"/>
      <c r="E284" s="33" t="str">
        <f t="shared" si="24"/>
        <v/>
      </c>
      <c r="F284" s="34" t="str">
        <f t="shared" si="20"/>
        <v/>
      </c>
      <c r="I284" s="31"/>
      <c r="J284" s="36"/>
      <c r="K284" s="34" t="str">
        <f t="shared" si="21"/>
        <v/>
      </c>
      <c r="N284" s="31"/>
      <c r="O284" s="36"/>
      <c r="P284" s="34" t="str">
        <f t="shared" si="22"/>
        <v/>
      </c>
      <c r="S284" s="31"/>
      <c r="T284" s="36"/>
      <c r="U284" s="34" t="str">
        <f t="shared" si="23"/>
        <v/>
      </c>
    </row>
    <row r="285" spans="3:21" x14ac:dyDescent="0.2">
      <c r="C285" s="31"/>
      <c r="D285" s="36"/>
      <c r="E285" s="33" t="str">
        <f t="shared" si="24"/>
        <v/>
      </c>
      <c r="F285" s="34" t="str">
        <f t="shared" si="20"/>
        <v/>
      </c>
      <c r="I285" s="31"/>
      <c r="J285" s="36"/>
      <c r="K285" s="34" t="str">
        <f t="shared" si="21"/>
        <v/>
      </c>
      <c r="N285" s="31"/>
      <c r="O285" s="36"/>
      <c r="P285" s="34" t="str">
        <f t="shared" si="22"/>
        <v/>
      </c>
      <c r="S285" s="31"/>
      <c r="T285" s="36"/>
      <c r="U285" s="34" t="str">
        <f t="shared" si="23"/>
        <v/>
      </c>
    </row>
    <row r="286" spans="3:21" x14ac:dyDescent="0.2">
      <c r="C286" s="31"/>
      <c r="D286" s="36"/>
      <c r="E286" s="33" t="str">
        <f t="shared" si="24"/>
        <v/>
      </c>
      <c r="F286" s="34" t="str">
        <f t="shared" si="20"/>
        <v/>
      </c>
      <c r="I286" s="31"/>
      <c r="J286" s="36"/>
      <c r="K286" s="34" t="str">
        <f t="shared" si="21"/>
        <v/>
      </c>
      <c r="N286" s="31"/>
      <c r="O286" s="36"/>
      <c r="P286" s="34" t="str">
        <f t="shared" si="22"/>
        <v/>
      </c>
      <c r="S286" s="31"/>
      <c r="T286" s="36"/>
      <c r="U286" s="34" t="str">
        <f t="shared" si="23"/>
        <v/>
      </c>
    </row>
    <row r="287" spans="3:21" x14ac:dyDescent="0.2">
      <c r="C287" s="31"/>
      <c r="D287" s="36"/>
      <c r="E287" s="33" t="str">
        <f t="shared" si="24"/>
        <v/>
      </c>
      <c r="F287" s="34" t="str">
        <f t="shared" si="20"/>
        <v/>
      </c>
      <c r="I287" s="31"/>
      <c r="J287" s="36"/>
      <c r="K287" s="34" t="str">
        <f t="shared" si="21"/>
        <v/>
      </c>
      <c r="N287" s="31"/>
      <c r="O287" s="36"/>
      <c r="P287" s="34" t="str">
        <f t="shared" si="22"/>
        <v/>
      </c>
      <c r="S287" s="31"/>
      <c r="T287" s="36"/>
      <c r="U287" s="34" t="str">
        <f t="shared" si="23"/>
        <v/>
      </c>
    </row>
    <row r="288" spans="3:21" x14ac:dyDescent="0.2">
      <c r="C288" s="31"/>
      <c r="D288" s="36"/>
      <c r="E288" s="33" t="str">
        <f t="shared" si="24"/>
        <v/>
      </c>
      <c r="F288" s="34" t="str">
        <f t="shared" si="20"/>
        <v/>
      </c>
      <c r="I288" s="31"/>
      <c r="J288" s="36"/>
      <c r="K288" s="34" t="str">
        <f t="shared" si="21"/>
        <v/>
      </c>
      <c r="N288" s="31"/>
      <c r="O288" s="36"/>
      <c r="P288" s="34" t="str">
        <f t="shared" si="22"/>
        <v/>
      </c>
      <c r="S288" s="31"/>
      <c r="T288" s="36"/>
      <c r="U288" s="34" t="str">
        <f t="shared" si="23"/>
        <v/>
      </c>
    </row>
    <row r="289" spans="3:21" x14ac:dyDescent="0.2">
      <c r="C289" s="31"/>
      <c r="D289" s="36"/>
      <c r="E289" s="33" t="str">
        <f t="shared" si="24"/>
        <v/>
      </c>
      <c r="F289" s="34" t="str">
        <f t="shared" si="20"/>
        <v/>
      </c>
      <c r="I289" s="31"/>
      <c r="J289" s="36"/>
      <c r="K289" s="34" t="str">
        <f t="shared" si="21"/>
        <v/>
      </c>
      <c r="N289" s="31"/>
      <c r="O289" s="36"/>
      <c r="P289" s="34" t="str">
        <f t="shared" si="22"/>
        <v/>
      </c>
      <c r="S289" s="31"/>
      <c r="T289" s="36"/>
      <c r="U289" s="34" t="str">
        <f t="shared" si="23"/>
        <v/>
      </c>
    </row>
    <row r="290" spans="3:21" x14ac:dyDescent="0.2">
      <c r="C290" s="31"/>
      <c r="D290" s="36"/>
      <c r="E290" s="33" t="str">
        <f t="shared" si="24"/>
        <v/>
      </c>
      <c r="F290" s="34" t="str">
        <f t="shared" si="20"/>
        <v/>
      </c>
      <c r="I290" s="31"/>
      <c r="J290" s="36"/>
      <c r="K290" s="34" t="str">
        <f t="shared" si="21"/>
        <v/>
      </c>
      <c r="N290" s="31"/>
      <c r="O290" s="36"/>
      <c r="P290" s="34" t="str">
        <f t="shared" si="22"/>
        <v/>
      </c>
      <c r="S290" s="31"/>
      <c r="T290" s="36"/>
      <c r="U290" s="34" t="str">
        <f t="shared" si="23"/>
        <v/>
      </c>
    </row>
    <row r="291" spans="3:21" x14ac:dyDescent="0.2">
      <c r="C291" s="31"/>
      <c r="D291" s="36"/>
      <c r="E291" s="33" t="str">
        <f t="shared" si="24"/>
        <v/>
      </c>
      <c r="F291" s="34" t="str">
        <f t="shared" si="20"/>
        <v/>
      </c>
      <c r="I291" s="31"/>
      <c r="J291" s="36"/>
      <c r="K291" s="34" t="str">
        <f t="shared" si="21"/>
        <v/>
      </c>
      <c r="N291" s="31"/>
      <c r="O291" s="36"/>
      <c r="P291" s="34" t="str">
        <f t="shared" si="22"/>
        <v/>
      </c>
      <c r="S291" s="31"/>
      <c r="T291" s="36"/>
      <c r="U291" s="34" t="str">
        <f t="shared" si="23"/>
        <v/>
      </c>
    </row>
    <row r="292" spans="3:21" x14ac:dyDescent="0.2">
      <c r="C292" s="31"/>
      <c r="D292" s="36"/>
      <c r="E292" s="33" t="str">
        <f t="shared" si="24"/>
        <v/>
      </c>
      <c r="F292" s="34" t="str">
        <f t="shared" si="20"/>
        <v/>
      </c>
      <c r="I292" s="31"/>
      <c r="J292" s="36"/>
      <c r="K292" s="34" t="str">
        <f t="shared" si="21"/>
        <v/>
      </c>
      <c r="N292" s="31"/>
      <c r="O292" s="36"/>
      <c r="P292" s="34" t="str">
        <f t="shared" si="22"/>
        <v/>
      </c>
      <c r="S292" s="31"/>
      <c r="T292" s="36"/>
      <c r="U292" s="34" t="str">
        <f t="shared" si="23"/>
        <v/>
      </c>
    </row>
    <row r="293" spans="3:21" x14ac:dyDescent="0.2">
      <c r="C293" s="31"/>
      <c r="D293" s="36"/>
      <c r="E293" s="33" t="str">
        <f t="shared" si="24"/>
        <v/>
      </c>
      <c r="F293" s="34" t="str">
        <f t="shared" si="20"/>
        <v/>
      </c>
      <c r="I293" s="31"/>
      <c r="J293" s="36"/>
      <c r="K293" s="34" t="str">
        <f t="shared" si="21"/>
        <v/>
      </c>
      <c r="N293" s="31"/>
      <c r="O293" s="36"/>
      <c r="P293" s="34" t="str">
        <f t="shared" si="22"/>
        <v/>
      </c>
      <c r="S293" s="31"/>
      <c r="T293" s="36"/>
      <c r="U293" s="34" t="str">
        <f t="shared" si="23"/>
        <v/>
      </c>
    </row>
    <row r="294" spans="3:21" x14ac:dyDescent="0.2">
      <c r="C294" s="31"/>
      <c r="D294" s="36"/>
      <c r="E294" s="33" t="str">
        <f t="shared" si="24"/>
        <v/>
      </c>
      <c r="F294" s="34" t="str">
        <f t="shared" si="20"/>
        <v/>
      </c>
      <c r="I294" s="31"/>
      <c r="J294" s="36"/>
      <c r="K294" s="34" t="str">
        <f t="shared" si="21"/>
        <v/>
      </c>
      <c r="N294" s="31"/>
      <c r="O294" s="36"/>
      <c r="P294" s="34" t="str">
        <f t="shared" si="22"/>
        <v/>
      </c>
      <c r="S294" s="31"/>
      <c r="T294" s="36"/>
      <c r="U294" s="34" t="str">
        <f t="shared" si="23"/>
        <v/>
      </c>
    </row>
    <row r="295" spans="3:21" x14ac:dyDescent="0.2">
      <c r="C295" s="31"/>
      <c r="D295" s="36"/>
      <c r="E295" s="33" t="str">
        <f t="shared" si="24"/>
        <v/>
      </c>
      <c r="F295" s="34" t="str">
        <f t="shared" si="20"/>
        <v/>
      </c>
      <c r="I295" s="31"/>
      <c r="J295" s="36"/>
      <c r="K295" s="34" t="str">
        <f t="shared" si="21"/>
        <v/>
      </c>
      <c r="N295" s="31"/>
      <c r="O295" s="36"/>
      <c r="P295" s="34" t="str">
        <f t="shared" si="22"/>
        <v/>
      </c>
      <c r="S295" s="31"/>
      <c r="T295" s="36"/>
      <c r="U295" s="34" t="str">
        <f t="shared" si="23"/>
        <v/>
      </c>
    </row>
    <row r="296" spans="3:21" x14ac:dyDescent="0.2">
      <c r="C296" s="31"/>
      <c r="D296" s="36"/>
      <c r="E296" s="33" t="str">
        <f t="shared" si="24"/>
        <v/>
      </c>
      <c r="F296" s="34" t="str">
        <f t="shared" si="20"/>
        <v/>
      </c>
      <c r="I296" s="31"/>
      <c r="J296" s="36"/>
      <c r="K296" s="34" t="str">
        <f t="shared" si="21"/>
        <v/>
      </c>
      <c r="N296" s="31"/>
      <c r="O296" s="36"/>
      <c r="P296" s="34" t="str">
        <f t="shared" si="22"/>
        <v/>
      </c>
      <c r="S296" s="31"/>
      <c r="T296" s="36"/>
      <c r="U296" s="34" t="str">
        <f t="shared" si="23"/>
        <v/>
      </c>
    </row>
    <row r="297" spans="3:21" x14ac:dyDescent="0.2">
      <c r="C297" s="31"/>
      <c r="D297" s="36"/>
      <c r="E297" s="33" t="str">
        <f t="shared" si="24"/>
        <v/>
      </c>
      <c r="F297" s="34" t="str">
        <f t="shared" si="20"/>
        <v/>
      </c>
      <c r="I297" s="31"/>
      <c r="J297" s="36"/>
      <c r="K297" s="34" t="str">
        <f t="shared" si="21"/>
        <v/>
      </c>
      <c r="N297" s="31"/>
      <c r="O297" s="36"/>
      <c r="P297" s="34" t="str">
        <f t="shared" si="22"/>
        <v/>
      </c>
      <c r="S297" s="31"/>
      <c r="T297" s="36"/>
      <c r="U297" s="34" t="str">
        <f t="shared" si="23"/>
        <v/>
      </c>
    </row>
    <row r="298" spans="3:21" x14ac:dyDescent="0.2">
      <c r="C298" s="31"/>
      <c r="D298" s="36"/>
      <c r="E298" s="33" t="str">
        <f t="shared" si="24"/>
        <v/>
      </c>
      <c r="F298" s="34" t="str">
        <f t="shared" si="20"/>
        <v/>
      </c>
      <c r="I298" s="31"/>
      <c r="J298" s="36"/>
      <c r="K298" s="34" t="str">
        <f t="shared" si="21"/>
        <v/>
      </c>
      <c r="N298" s="31"/>
      <c r="O298" s="36"/>
      <c r="P298" s="34" t="str">
        <f t="shared" si="22"/>
        <v/>
      </c>
      <c r="S298" s="31"/>
      <c r="T298" s="36"/>
      <c r="U298" s="34" t="str">
        <f t="shared" si="23"/>
        <v/>
      </c>
    </row>
    <row r="299" spans="3:21" x14ac:dyDescent="0.2">
      <c r="C299" s="31"/>
      <c r="D299" s="36"/>
      <c r="E299" s="33" t="str">
        <f t="shared" si="24"/>
        <v/>
      </c>
      <c r="F299" s="34" t="str">
        <f t="shared" si="20"/>
        <v/>
      </c>
      <c r="I299" s="31"/>
      <c r="J299" s="36"/>
      <c r="K299" s="34" t="str">
        <f t="shared" si="21"/>
        <v/>
      </c>
      <c r="N299" s="31"/>
      <c r="O299" s="36"/>
      <c r="P299" s="34" t="str">
        <f t="shared" si="22"/>
        <v/>
      </c>
      <c r="S299" s="31"/>
      <c r="T299" s="36"/>
      <c r="U299" s="34" t="str">
        <f t="shared" si="23"/>
        <v/>
      </c>
    </row>
    <row r="300" spans="3:21" x14ac:dyDescent="0.2">
      <c r="C300" s="31"/>
      <c r="D300" s="36"/>
      <c r="E300" s="33" t="str">
        <f t="shared" si="24"/>
        <v/>
      </c>
      <c r="F300" s="34" t="str">
        <f t="shared" si="20"/>
        <v/>
      </c>
      <c r="I300" s="31"/>
      <c r="J300" s="36"/>
      <c r="K300" s="34" t="str">
        <f t="shared" si="21"/>
        <v/>
      </c>
      <c r="N300" s="31"/>
      <c r="O300" s="36"/>
      <c r="P300" s="34" t="str">
        <f t="shared" si="22"/>
        <v/>
      </c>
      <c r="S300" s="31"/>
      <c r="T300" s="36"/>
      <c r="U300" s="34" t="str">
        <f t="shared" si="23"/>
        <v/>
      </c>
    </row>
    <row r="301" spans="3:21" x14ac:dyDescent="0.2">
      <c r="C301" s="31"/>
      <c r="D301" s="36"/>
      <c r="E301" s="33" t="str">
        <f t="shared" si="24"/>
        <v/>
      </c>
      <c r="F301" s="34" t="str">
        <f t="shared" si="20"/>
        <v/>
      </c>
      <c r="I301" s="31"/>
      <c r="J301" s="36"/>
      <c r="K301" s="34" t="str">
        <f t="shared" si="21"/>
        <v/>
      </c>
      <c r="N301" s="31"/>
      <c r="O301" s="36"/>
      <c r="P301" s="34" t="str">
        <f t="shared" si="22"/>
        <v/>
      </c>
      <c r="S301" s="31"/>
      <c r="T301" s="36"/>
      <c r="U301" s="34" t="str">
        <f t="shared" si="23"/>
        <v/>
      </c>
    </row>
    <row r="302" spans="3:21" x14ac:dyDescent="0.2">
      <c r="C302" s="31"/>
      <c r="D302" s="36"/>
      <c r="E302" s="33" t="str">
        <f t="shared" si="24"/>
        <v/>
      </c>
      <c r="F302" s="34" t="str">
        <f t="shared" si="20"/>
        <v/>
      </c>
      <c r="I302" s="31"/>
      <c r="J302" s="36"/>
      <c r="K302" s="34" t="str">
        <f t="shared" si="21"/>
        <v/>
      </c>
      <c r="N302" s="31"/>
      <c r="O302" s="36"/>
      <c r="P302" s="34" t="str">
        <f t="shared" si="22"/>
        <v/>
      </c>
      <c r="S302" s="31"/>
      <c r="T302" s="36"/>
      <c r="U302" s="34" t="str">
        <f t="shared" si="23"/>
        <v/>
      </c>
    </row>
    <row r="303" spans="3:21" x14ac:dyDescent="0.2">
      <c r="C303" s="31"/>
      <c r="D303" s="36"/>
      <c r="E303" s="33" t="str">
        <f t="shared" si="24"/>
        <v/>
      </c>
      <c r="F303" s="34" t="str">
        <f t="shared" si="20"/>
        <v/>
      </c>
      <c r="I303" s="31"/>
      <c r="J303" s="36"/>
      <c r="K303" s="34" t="str">
        <f t="shared" si="21"/>
        <v/>
      </c>
      <c r="N303" s="31"/>
      <c r="O303" s="36"/>
      <c r="P303" s="34" t="str">
        <f t="shared" si="22"/>
        <v/>
      </c>
      <c r="S303" s="31"/>
      <c r="T303" s="36"/>
      <c r="U303" s="34" t="str">
        <f t="shared" si="23"/>
        <v/>
      </c>
    </row>
    <row r="304" spans="3:21" x14ac:dyDescent="0.2">
      <c r="C304" s="31"/>
      <c r="D304" s="36"/>
      <c r="E304" s="33" t="str">
        <f t="shared" si="24"/>
        <v/>
      </c>
      <c r="F304" s="34" t="str">
        <f t="shared" si="20"/>
        <v/>
      </c>
      <c r="I304" s="31"/>
      <c r="J304" s="36"/>
      <c r="K304" s="34" t="str">
        <f t="shared" si="21"/>
        <v/>
      </c>
      <c r="N304" s="31"/>
      <c r="O304" s="36"/>
      <c r="P304" s="34" t="str">
        <f t="shared" si="22"/>
        <v/>
      </c>
      <c r="S304" s="31"/>
      <c r="T304" s="36"/>
      <c r="U304" s="34" t="str">
        <f t="shared" si="23"/>
        <v/>
      </c>
    </row>
    <row r="305" spans="3:21" x14ac:dyDescent="0.2">
      <c r="C305" s="31"/>
      <c r="D305" s="36"/>
      <c r="E305" s="33" t="str">
        <f t="shared" si="24"/>
        <v/>
      </c>
      <c r="F305" s="34" t="str">
        <f t="shared" si="20"/>
        <v/>
      </c>
      <c r="I305" s="31"/>
      <c r="J305" s="36"/>
      <c r="K305" s="34" t="str">
        <f t="shared" si="21"/>
        <v/>
      </c>
      <c r="N305" s="31"/>
      <c r="O305" s="36"/>
      <c r="P305" s="34" t="str">
        <f t="shared" si="22"/>
        <v/>
      </c>
      <c r="S305" s="31"/>
      <c r="T305" s="36"/>
      <c r="U305" s="34" t="str">
        <f t="shared" si="23"/>
        <v/>
      </c>
    </row>
    <row r="306" spans="3:21" x14ac:dyDescent="0.2">
      <c r="C306" s="31"/>
      <c r="D306" s="36"/>
      <c r="E306" s="33" t="str">
        <f t="shared" si="24"/>
        <v/>
      </c>
      <c r="F306" s="34" t="str">
        <f t="shared" si="20"/>
        <v/>
      </c>
      <c r="I306" s="31"/>
      <c r="J306" s="36"/>
      <c r="K306" s="34" t="str">
        <f t="shared" si="21"/>
        <v/>
      </c>
      <c r="N306" s="31"/>
      <c r="O306" s="36"/>
      <c r="P306" s="34" t="str">
        <f t="shared" si="22"/>
        <v/>
      </c>
      <c r="S306" s="31"/>
      <c r="T306" s="36"/>
      <c r="U306" s="34" t="str">
        <f t="shared" si="23"/>
        <v/>
      </c>
    </row>
    <row r="307" spans="3:21" x14ac:dyDescent="0.2">
      <c r="C307" s="31"/>
      <c r="D307" s="36"/>
      <c r="E307" s="33" t="str">
        <f t="shared" si="24"/>
        <v/>
      </c>
      <c r="F307" s="34" t="str">
        <f t="shared" si="20"/>
        <v/>
      </c>
      <c r="I307" s="31"/>
      <c r="J307" s="36"/>
      <c r="K307" s="34" t="str">
        <f t="shared" si="21"/>
        <v/>
      </c>
      <c r="N307" s="31"/>
      <c r="O307" s="36"/>
      <c r="P307" s="34" t="str">
        <f t="shared" si="22"/>
        <v/>
      </c>
      <c r="S307" s="31"/>
      <c r="T307" s="36"/>
      <c r="U307" s="34" t="str">
        <f t="shared" si="23"/>
        <v/>
      </c>
    </row>
    <row r="308" spans="3:21" x14ac:dyDescent="0.2">
      <c r="C308" s="31"/>
      <c r="D308" s="36"/>
      <c r="E308" s="33" t="str">
        <f t="shared" si="24"/>
        <v/>
      </c>
      <c r="F308" s="34" t="str">
        <f t="shared" si="20"/>
        <v/>
      </c>
      <c r="I308" s="31"/>
      <c r="J308" s="36"/>
      <c r="K308" s="34" t="str">
        <f t="shared" si="21"/>
        <v/>
      </c>
      <c r="N308" s="31"/>
      <c r="O308" s="36"/>
      <c r="P308" s="34" t="str">
        <f t="shared" si="22"/>
        <v/>
      </c>
      <c r="S308" s="31"/>
      <c r="T308" s="36"/>
      <c r="U308" s="34" t="str">
        <f t="shared" si="23"/>
        <v/>
      </c>
    </row>
    <row r="309" spans="3:21" x14ac:dyDescent="0.2">
      <c r="C309" s="31"/>
      <c r="D309" s="36"/>
      <c r="E309" s="33" t="str">
        <f t="shared" si="24"/>
        <v/>
      </c>
      <c r="F309" s="34" t="str">
        <f t="shared" si="20"/>
        <v/>
      </c>
      <c r="I309" s="31"/>
      <c r="J309" s="36"/>
      <c r="K309" s="34" t="str">
        <f t="shared" si="21"/>
        <v/>
      </c>
      <c r="N309" s="31"/>
      <c r="O309" s="36"/>
      <c r="P309" s="34" t="str">
        <f t="shared" si="22"/>
        <v/>
      </c>
      <c r="S309" s="31"/>
      <c r="T309" s="36"/>
      <c r="U309" s="34" t="str">
        <f t="shared" si="23"/>
        <v/>
      </c>
    </row>
    <row r="310" spans="3:21" x14ac:dyDescent="0.2">
      <c r="C310" s="31"/>
      <c r="D310" s="36"/>
      <c r="E310" s="33" t="str">
        <f t="shared" si="24"/>
        <v/>
      </c>
      <c r="F310" s="34" t="str">
        <f t="shared" si="20"/>
        <v/>
      </c>
      <c r="I310" s="31"/>
      <c r="J310" s="36"/>
      <c r="K310" s="34" t="str">
        <f t="shared" si="21"/>
        <v/>
      </c>
      <c r="N310" s="31"/>
      <c r="O310" s="36"/>
      <c r="P310" s="34" t="str">
        <f t="shared" si="22"/>
        <v/>
      </c>
      <c r="S310" s="31"/>
      <c r="T310" s="36"/>
      <c r="U310" s="34" t="str">
        <f t="shared" si="23"/>
        <v/>
      </c>
    </row>
    <row r="311" spans="3:21" x14ac:dyDescent="0.2">
      <c r="C311" s="31"/>
      <c r="D311" s="36"/>
      <c r="E311" s="33" t="str">
        <f t="shared" si="24"/>
        <v/>
      </c>
      <c r="F311" s="34" t="str">
        <f t="shared" si="20"/>
        <v/>
      </c>
      <c r="I311" s="31"/>
      <c r="J311" s="36"/>
      <c r="K311" s="34" t="str">
        <f t="shared" si="21"/>
        <v/>
      </c>
      <c r="N311" s="31"/>
      <c r="O311" s="36"/>
      <c r="P311" s="34" t="str">
        <f t="shared" si="22"/>
        <v/>
      </c>
      <c r="S311" s="31"/>
      <c r="T311" s="36"/>
      <c r="U311" s="34" t="str">
        <f t="shared" si="23"/>
        <v/>
      </c>
    </row>
    <row r="312" spans="3:21" x14ac:dyDescent="0.2">
      <c r="C312" s="31"/>
      <c r="D312" s="36"/>
      <c r="E312" s="33" t="str">
        <f t="shared" si="24"/>
        <v/>
      </c>
      <c r="F312" s="34" t="str">
        <f t="shared" si="20"/>
        <v/>
      </c>
      <c r="I312" s="31"/>
      <c r="J312" s="36"/>
      <c r="K312" s="34" t="str">
        <f t="shared" si="21"/>
        <v/>
      </c>
      <c r="N312" s="31"/>
      <c r="O312" s="36"/>
      <c r="P312" s="34" t="str">
        <f t="shared" si="22"/>
        <v/>
      </c>
      <c r="S312" s="31"/>
      <c r="T312" s="36"/>
      <c r="U312" s="34" t="str">
        <f t="shared" si="23"/>
        <v/>
      </c>
    </row>
    <row r="313" spans="3:21" x14ac:dyDescent="0.2">
      <c r="C313" s="31"/>
      <c r="D313" s="36"/>
      <c r="E313" s="33" t="str">
        <f t="shared" si="24"/>
        <v/>
      </c>
      <c r="F313" s="34" t="str">
        <f t="shared" si="20"/>
        <v/>
      </c>
      <c r="I313" s="31"/>
      <c r="J313" s="36"/>
      <c r="K313" s="34" t="str">
        <f t="shared" si="21"/>
        <v/>
      </c>
      <c r="N313" s="31"/>
      <c r="O313" s="36"/>
      <c r="P313" s="34" t="str">
        <f t="shared" si="22"/>
        <v/>
      </c>
      <c r="S313" s="31"/>
      <c r="T313" s="36"/>
      <c r="U313" s="34" t="str">
        <f t="shared" si="23"/>
        <v/>
      </c>
    </row>
    <row r="314" spans="3:21" x14ac:dyDescent="0.2">
      <c r="C314" s="31"/>
      <c r="D314" s="36"/>
      <c r="E314" s="33" t="str">
        <f t="shared" si="24"/>
        <v/>
      </c>
      <c r="F314" s="34" t="str">
        <f t="shared" si="20"/>
        <v/>
      </c>
      <c r="I314" s="31"/>
      <c r="J314" s="36"/>
      <c r="K314" s="34" t="str">
        <f t="shared" si="21"/>
        <v/>
      </c>
      <c r="N314" s="31"/>
      <c r="O314" s="36"/>
      <c r="P314" s="34" t="str">
        <f t="shared" si="22"/>
        <v/>
      </c>
      <c r="S314" s="31"/>
      <c r="T314" s="36"/>
      <c r="U314" s="34" t="str">
        <f t="shared" si="23"/>
        <v/>
      </c>
    </row>
    <row r="315" spans="3:21" x14ac:dyDescent="0.2">
      <c r="C315" s="31"/>
      <c r="D315" s="36"/>
      <c r="E315" s="33" t="str">
        <f t="shared" si="24"/>
        <v/>
      </c>
      <c r="F315" s="34" t="str">
        <f t="shared" si="20"/>
        <v/>
      </c>
      <c r="I315" s="31"/>
      <c r="J315" s="36"/>
      <c r="K315" s="34" t="str">
        <f t="shared" si="21"/>
        <v/>
      </c>
      <c r="N315" s="31"/>
      <c r="O315" s="36"/>
      <c r="P315" s="34" t="str">
        <f t="shared" si="22"/>
        <v/>
      </c>
      <c r="S315" s="31"/>
      <c r="T315" s="36"/>
      <c r="U315" s="34" t="str">
        <f t="shared" si="23"/>
        <v/>
      </c>
    </row>
    <row r="316" spans="3:21" x14ac:dyDescent="0.2">
      <c r="C316" s="31"/>
      <c r="D316" s="36"/>
      <c r="E316" s="33" t="str">
        <f t="shared" si="24"/>
        <v/>
      </c>
      <c r="F316" s="34" t="str">
        <f t="shared" si="20"/>
        <v/>
      </c>
      <c r="I316" s="31"/>
      <c r="J316" s="36"/>
      <c r="K316" s="34" t="str">
        <f t="shared" si="21"/>
        <v/>
      </c>
      <c r="N316" s="31"/>
      <c r="O316" s="36"/>
      <c r="P316" s="34" t="str">
        <f t="shared" si="22"/>
        <v/>
      </c>
      <c r="S316" s="31"/>
      <c r="T316" s="36"/>
      <c r="U316" s="34" t="str">
        <f t="shared" si="23"/>
        <v/>
      </c>
    </row>
    <row r="317" spans="3:21" x14ac:dyDescent="0.2">
      <c r="C317" s="31"/>
      <c r="D317" s="36"/>
      <c r="E317" s="33" t="str">
        <f t="shared" si="24"/>
        <v/>
      </c>
      <c r="F317" s="34" t="str">
        <f t="shared" si="20"/>
        <v/>
      </c>
      <c r="I317" s="31"/>
      <c r="J317" s="36"/>
      <c r="K317" s="34" t="str">
        <f t="shared" si="21"/>
        <v/>
      </c>
      <c r="N317" s="31"/>
      <c r="O317" s="36"/>
      <c r="P317" s="34" t="str">
        <f t="shared" si="22"/>
        <v/>
      </c>
      <c r="S317" s="31"/>
      <c r="T317" s="36"/>
      <c r="U317" s="34" t="str">
        <f t="shared" si="23"/>
        <v/>
      </c>
    </row>
    <row r="318" spans="3:21" x14ac:dyDescent="0.2">
      <c r="C318" s="31"/>
      <c r="D318" s="36"/>
      <c r="E318" s="33" t="str">
        <f t="shared" si="24"/>
        <v/>
      </c>
      <c r="F318" s="34" t="str">
        <f t="shared" si="20"/>
        <v/>
      </c>
      <c r="I318" s="31"/>
      <c r="J318" s="36"/>
      <c r="K318" s="34" t="str">
        <f t="shared" si="21"/>
        <v/>
      </c>
      <c r="N318" s="31"/>
      <c r="O318" s="36"/>
      <c r="P318" s="34" t="str">
        <f t="shared" si="22"/>
        <v/>
      </c>
      <c r="S318" s="31"/>
      <c r="T318" s="36"/>
      <c r="U318" s="34" t="str">
        <f t="shared" si="23"/>
        <v/>
      </c>
    </row>
    <row r="319" spans="3:21" x14ac:dyDescent="0.2">
      <c r="C319" s="31"/>
      <c r="D319" s="36"/>
      <c r="E319" s="33" t="str">
        <f t="shared" si="24"/>
        <v/>
      </c>
      <c r="F319" s="34" t="str">
        <f t="shared" si="20"/>
        <v/>
      </c>
      <c r="I319" s="31"/>
      <c r="J319" s="36"/>
      <c r="K319" s="34" t="str">
        <f t="shared" si="21"/>
        <v/>
      </c>
      <c r="N319" s="31"/>
      <c r="O319" s="36"/>
      <c r="P319" s="34" t="str">
        <f t="shared" si="22"/>
        <v/>
      </c>
      <c r="S319" s="31"/>
      <c r="T319" s="36"/>
      <c r="U319" s="34" t="str">
        <f t="shared" si="23"/>
        <v/>
      </c>
    </row>
    <row r="320" spans="3:21" x14ac:dyDescent="0.2">
      <c r="C320" s="31"/>
      <c r="D320" s="36"/>
      <c r="E320" s="33" t="str">
        <f t="shared" si="24"/>
        <v/>
      </c>
      <c r="F320" s="34" t="str">
        <f t="shared" si="20"/>
        <v/>
      </c>
      <c r="I320" s="31"/>
      <c r="J320" s="36"/>
      <c r="K320" s="34" t="str">
        <f t="shared" si="21"/>
        <v/>
      </c>
      <c r="N320" s="31"/>
      <c r="O320" s="36"/>
      <c r="P320" s="34" t="str">
        <f t="shared" si="22"/>
        <v/>
      </c>
      <c r="S320" s="31"/>
      <c r="T320" s="36"/>
      <c r="U320" s="34" t="str">
        <f t="shared" si="23"/>
        <v/>
      </c>
    </row>
    <row r="321" spans="3:21" x14ac:dyDescent="0.2">
      <c r="C321" s="31"/>
      <c r="D321" s="36"/>
      <c r="E321" s="33" t="str">
        <f t="shared" si="24"/>
        <v/>
      </c>
      <c r="F321" s="34" t="str">
        <f t="shared" si="20"/>
        <v/>
      </c>
      <c r="I321" s="31"/>
      <c r="J321" s="36"/>
      <c r="K321" s="34" t="str">
        <f t="shared" si="21"/>
        <v/>
      </c>
      <c r="N321" s="31"/>
      <c r="O321" s="36"/>
      <c r="P321" s="34" t="str">
        <f t="shared" si="22"/>
        <v/>
      </c>
      <c r="S321" s="31"/>
      <c r="T321" s="36"/>
      <c r="U321" s="34" t="str">
        <f t="shared" si="23"/>
        <v/>
      </c>
    </row>
    <row r="322" spans="3:21" x14ac:dyDescent="0.2">
      <c r="C322" s="31"/>
      <c r="D322" s="36"/>
      <c r="E322" s="33" t="str">
        <f t="shared" si="24"/>
        <v/>
      </c>
      <c r="F322" s="34" t="str">
        <f t="shared" si="20"/>
        <v/>
      </c>
      <c r="I322" s="31"/>
      <c r="J322" s="36"/>
      <c r="K322" s="34" t="str">
        <f t="shared" si="21"/>
        <v/>
      </c>
      <c r="N322" s="31"/>
      <c r="O322" s="36"/>
      <c r="P322" s="34" t="str">
        <f t="shared" si="22"/>
        <v/>
      </c>
      <c r="S322" s="31"/>
      <c r="T322" s="36"/>
      <c r="U322" s="34" t="str">
        <f t="shared" si="23"/>
        <v/>
      </c>
    </row>
    <row r="323" spans="3:21" x14ac:dyDescent="0.2">
      <c r="C323" s="31"/>
      <c r="D323" s="36"/>
      <c r="E323" s="33" t="str">
        <f t="shared" si="24"/>
        <v/>
      </c>
      <c r="F323" s="34" t="str">
        <f t="shared" si="20"/>
        <v/>
      </c>
      <c r="I323" s="31"/>
      <c r="J323" s="36"/>
      <c r="K323" s="34" t="str">
        <f t="shared" si="21"/>
        <v/>
      </c>
      <c r="N323" s="31"/>
      <c r="O323" s="36"/>
      <c r="P323" s="34" t="str">
        <f t="shared" si="22"/>
        <v/>
      </c>
      <c r="S323" s="31"/>
      <c r="T323" s="36"/>
      <c r="U323" s="34" t="str">
        <f t="shared" si="23"/>
        <v/>
      </c>
    </row>
    <row r="324" spans="3:21" x14ac:dyDescent="0.2">
      <c r="C324" s="31"/>
      <c r="D324" s="36"/>
      <c r="E324" s="33" t="str">
        <f t="shared" si="24"/>
        <v/>
      </c>
      <c r="F324" s="34" t="str">
        <f t="shared" si="20"/>
        <v/>
      </c>
      <c r="I324" s="31"/>
      <c r="J324" s="36"/>
      <c r="K324" s="34" t="str">
        <f t="shared" si="21"/>
        <v/>
      </c>
      <c r="N324" s="31"/>
      <c r="O324" s="36"/>
      <c r="P324" s="34" t="str">
        <f t="shared" si="22"/>
        <v/>
      </c>
      <c r="S324" s="31"/>
      <c r="T324" s="36"/>
      <c r="U324" s="34" t="str">
        <f t="shared" si="23"/>
        <v/>
      </c>
    </row>
    <row r="325" spans="3:21" x14ac:dyDescent="0.2">
      <c r="C325" s="31"/>
      <c r="D325" s="36"/>
      <c r="E325" s="33" t="str">
        <f t="shared" si="24"/>
        <v/>
      </c>
      <c r="F325" s="34" t="str">
        <f t="shared" si="20"/>
        <v/>
      </c>
      <c r="I325" s="31"/>
      <c r="J325" s="36"/>
      <c r="K325" s="34" t="str">
        <f t="shared" si="21"/>
        <v/>
      </c>
      <c r="N325" s="31"/>
      <c r="O325" s="36"/>
      <c r="P325" s="34" t="str">
        <f t="shared" si="22"/>
        <v/>
      </c>
      <c r="S325" s="31"/>
      <c r="T325" s="36"/>
      <c r="U325" s="34" t="str">
        <f t="shared" si="23"/>
        <v/>
      </c>
    </row>
    <row r="326" spans="3:21" x14ac:dyDescent="0.2">
      <c r="C326" s="31"/>
      <c r="D326" s="36"/>
      <c r="E326" s="33" t="str">
        <f t="shared" si="24"/>
        <v/>
      </c>
      <c r="F326" s="34" t="str">
        <f t="shared" si="20"/>
        <v/>
      </c>
      <c r="I326" s="31"/>
      <c r="J326" s="36"/>
      <c r="K326" s="34" t="str">
        <f t="shared" si="21"/>
        <v/>
      </c>
      <c r="N326" s="31"/>
      <c r="O326" s="36"/>
      <c r="P326" s="34" t="str">
        <f t="shared" si="22"/>
        <v/>
      </c>
      <c r="S326" s="31"/>
      <c r="T326" s="36"/>
      <c r="U326" s="34" t="str">
        <f t="shared" si="23"/>
        <v/>
      </c>
    </row>
    <row r="327" spans="3:21" x14ac:dyDescent="0.2">
      <c r="C327" s="31"/>
      <c r="D327" s="36"/>
      <c r="E327" s="33" t="str">
        <f t="shared" si="24"/>
        <v/>
      </c>
      <c r="F327" s="34" t="str">
        <f t="shared" si="20"/>
        <v/>
      </c>
      <c r="I327" s="31"/>
      <c r="J327" s="36"/>
      <c r="K327" s="34" t="str">
        <f t="shared" si="21"/>
        <v/>
      </c>
      <c r="N327" s="31"/>
      <c r="O327" s="36"/>
      <c r="P327" s="34" t="str">
        <f t="shared" si="22"/>
        <v/>
      </c>
      <c r="S327" s="31"/>
      <c r="T327" s="36"/>
      <c r="U327" s="34" t="str">
        <f t="shared" si="23"/>
        <v/>
      </c>
    </row>
    <row r="328" spans="3:21" x14ac:dyDescent="0.2">
      <c r="C328" s="31"/>
      <c r="D328" s="36"/>
      <c r="E328" s="33" t="str">
        <f t="shared" si="24"/>
        <v/>
      </c>
      <c r="F328" s="34" t="str">
        <f t="shared" si="20"/>
        <v/>
      </c>
      <c r="I328" s="31"/>
      <c r="J328" s="36"/>
      <c r="K328" s="34" t="str">
        <f t="shared" si="21"/>
        <v/>
      </c>
      <c r="N328" s="31"/>
      <c r="O328" s="36"/>
      <c r="P328" s="34" t="str">
        <f t="shared" si="22"/>
        <v/>
      </c>
      <c r="S328" s="31"/>
      <c r="T328" s="36"/>
      <c r="U328" s="34" t="str">
        <f t="shared" si="23"/>
        <v/>
      </c>
    </row>
    <row r="329" spans="3:21" x14ac:dyDescent="0.2">
      <c r="C329" s="31"/>
      <c r="D329" s="36"/>
      <c r="E329" s="33" t="str">
        <f t="shared" si="24"/>
        <v/>
      </c>
      <c r="F329" s="34" t="str">
        <f t="shared" si="20"/>
        <v/>
      </c>
      <c r="I329" s="31"/>
      <c r="J329" s="36"/>
      <c r="K329" s="34" t="str">
        <f t="shared" si="21"/>
        <v/>
      </c>
      <c r="N329" s="31"/>
      <c r="O329" s="36"/>
      <c r="P329" s="34" t="str">
        <f t="shared" si="22"/>
        <v/>
      </c>
      <c r="S329" s="31"/>
      <c r="T329" s="36"/>
      <c r="U329" s="34" t="str">
        <f t="shared" si="23"/>
        <v/>
      </c>
    </row>
    <row r="330" spans="3:21" x14ac:dyDescent="0.2">
      <c r="C330" s="31"/>
      <c r="D330" s="36"/>
      <c r="E330" s="33" t="str">
        <f t="shared" si="24"/>
        <v/>
      </c>
      <c r="F330" s="34" t="str">
        <f t="shared" si="20"/>
        <v/>
      </c>
      <c r="I330" s="31"/>
      <c r="J330" s="36"/>
      <c r="K330" s="34" t="str">
        <f t="shared" si="21"/>
        <v/>
      </c>
      <c r="N330" s="31"/>
      <c r="O330" s="36"/>
      <c r="P330" s="34" t="str">
        <f t="shared" si="22"/>
        <v/>
      </c>
      <c r="S330" s="31"/>
      <c r="T330" s="36"/>
      <c r="U330" s="34" t="str">
        <f t="shared" si="23"/>
        <v/>
      </c>
    </row>
    <row r="331" spans="3:21" x14ac:dyDescent="0.2">
      <c r="C331" s="31"/>
      <c r="D331" s="36"/>
      <c r="E331" s="33" t="str">
        <f t="shared" si="24"/>
        <v/>
      </c>
      <c r="F331" s="34" t="str">
        <f t="shared" si="20"/>
        <v/>
      </c>
      <c r="I331" s="31"/>
      <c r="J331" s="36"/>
      <c r="K331" s="34" t="str">
        <f t="shared" si="21"/>
        <v/>
      </c>
      <c r="N331" s="31"/>
      <c r="O331" s="36"/>
      <c r="P331" s="34" t="str">
        <f t="shared" si="22"/>
        <v/>
      </c>
      <c r="S331" s="31"/>
      <c r="T331" s="36"/>
      <c r="U331" s="34" t="str">
        <f t="shared" si="23"/>
        <v/>
      </c>
    </row>
    <row r="332" spans="3:21" x14ac:dyDescent="0.2">
      <c r="C332" s="31"/>
      <c r="D332" s="36"/>
      <c r="E332" s="33" t="str">
        <f t="shared" si="24"/>
        <v/>
      </c>
      <c r="F332" s="34" t="str">
        <f t="shared" ref="F332:F395" si="25">IF(ISBLANK(C332),"",IF(OR($X$11="",$Z$11=""),"",IF(AND(MONTH(C332)&gt;=MONTH($X$11&amp;1),MONTH(C332)&lt;=MONTH($Z$11&amp;1)),"summer","winter")))</f>
        <v/>
      </c>
      <c r="I332" s="31"/>
      <c r="J332" s="36"/>
      <c r="K332" s="34" t="str">
        <f t="shared" ref="K332:K395" si="26">IF(ISBLANK(I332),"",IF(OR($X$11="",$Z$11=""),"",IF(AND(MONTH(I332)&gt;=MONTH($X$11&amp;1),MONTH(I332)&lt;=MONTH($Z$11&amp;1)),"summer","winter")))</f>
        <v/>
      </c>
      <c r="N332" s="31"/>
      <c r="O332" s="36"/>
      <c r="P332" s="34" t="str">
        <f t="shared" ref="P332:P395" si="27">IF(ISBLANK(N332),"",IF(OR($X$11="",$Z$11=""),"",IF(AND(MONTH(N332)&gt;=MONTH($X$11&amp;1),MONTH(N332)&lt;=MONTH($Z$11&amp;1)),"summer","winter")))</f>
        <v/>
      </c>
      <c r="S332" s="31"/>
      <c r="T332" s="36"/>
      <c r="U332" s="34" t="str">
        <f t="shared" ref="U332:U395" si="28">IF(ISBLANK(S332),"",IF(OR($X$11="",$Z$11=""),"",IF(AND(MONTH(S332)&gt;=MONTH($X$11&amp;1),MONTH(S332)&lt;=MONTH($Z$11&amp;1)),"summer","winter")))</f>
        <v/>
      </c>
    </row>
    <row r="333" spans="3:21" x14ac:dyDescent="0.2">
      <c r="C333" s="31"/>
      <c r="D333" s="36"/>
      <c r="E333" s="33" t="str">
        <f t="shared" ref="E333:E396" si="29">IF(ISBLANK(D333),"",IF(LEFT(D333,1)="&lt;",0,VALUE(D333)))</f>
        <v/>
      </c>
      <c r="F333" s="34" t="str">
        <f t="shared" si="25"/>
        <v/>
      </c>
      <c r="I333" s="31"/>
      <c r="J333" s="36"/>
      <c r="K333" s="34" t="str">
        <f t="shared" si="26"/>
        <v/>
      </c>
      <c r="N333" s="31"/>
      <c r="O333" s="36"/>
      <c r="P333" s="34" t="str">
        <f t="shared" si="27"/>
        <v/>
      </c>
      <c r="S333" s="31"/>
      <c r="T333" s="36"/>
      <c r="U333" s="34" t="str">
        <f t="shared" si="28"/>
        <v/>
      </c>
    </row>
    <row r="334" spans="3:21" x14ac:dyDescent="0.2">
      <c r="C334" s="31"/>
      <c r="D334" s="36"/>
      <c r="E334" s="33" t="str">
        <f t="shared" si="29"/>
        <v/>
      </c>
      <c r="F334" s="34" t="str">
        <f t="shared" si="25"/>
        <v/>
      </c>
      <c r="I334" s="31"/>
      <c r="J334" s="36"/>
      <c r="K334" s="34" t="str">
        <f t="shared" si="26"/>
        <v/>
      </c>
      <c r="N334" s="31"/>
      <c r="O334" s="36"/>
      <c r="P334" s="34" t="str">
        <f t="shared" si="27"/>
        <v/>
      </c>
      <c r="S334" s="31"/>
      <c r="T334" s="36"/>
      <c r="U334" s="34" t="str">
        <f t="shared" si="28"/>
        <v/>
      </c>
    </row>
    <row r="335" spans="3:21" x14ac:dyDescent="0.2">
      <c r="C335" s="31"/>
      <c r="D335" s="36"/>
      <c r="E335" s="33" t="str">
        <f t="shared" si="29"/>
        <v/>
      </c>
      <c r="F335" s="34" t="str">
        <f t="shared" si="25"/>
        <v/>
      </c>
      <c r="I335" s="31"/>
      <c r="J335" s="36"/>
      <c r="K335" s="34" t="str">
        <f t="shared" si="26"/>
        <v/>
      </c>
      <c r="N335" s="31"/>
      <c r="O335" s="36"/>
      <c r="P335" s="34" t="str">
        <f t="shared" si="27"/>
        <v/>
      </c>
      <c r="S335" s="31"/>
      <c r="T335" s="36"/>
      <c r="U335" s="34" t="str">
        <f t="shared" si="28"/>
        <v/>
      </c>
    </row>
    <row r="336" spans="3:21" x14ac:dyDescent="0.2">
      <c r="C336" s="31"/>
      <c r="D336" s="36"/>
      <c r="E336" s="33" t="str">
        <f t="shared" si="29"/>
        <v/>
      </c>
      <c r="F336" s="34" t="str">
        <f t="shared" si="25"/>
        <v/>
      </c>
      <c r="I336" s="31"/>
      <c r="J336" s="36"/>
      <c r="K336" s="34" t="str">
        <f t="shared" si="26"/>
        <v/>
      </c>
      <c r="N336" s="31"/>
      <c r="O336" s="36"/>
      <c r="P336" s="34" t="str">
        <f t="shared" si="27"/>
        <v/>
      </c>
      <c r="S336" s="31"/>
      <c r="T336" s="36"/>
      <c r="U336" s="34" t="str">
        <f t="shared" si="28"/>
        <v/>
      </c>
    </row>
    <row r="337" spans="3:21" x14ac:dyDescent="0.2">
      <c r="C337" s="31"/>
      <c r="D337" s="36"/>
      <c r="E337" s="33" t="str">
        <f t="shared" si="29"/>
        <v/>
      </c>
      <c r="F337" s="34" t="str">
        <f t="shared" si="25"/>
        <v/>
      </c>
      <c r="I337" s="31"/>
      <c r="J337" s="36"/>
      <c r="K337" s="34" t="str">
        <f t="shared" si="26"/>
        <v/>
      </c>
      <c r="N337" s="31"/>
      <c r="O337" s="36"/>
      <c r="P337" s="34" t="str">
        <f t="shared" si="27"/>
        <v/>
      </c>
      <c r="S337" s="31"/>
      <c r="T337" s="36"/>
      <c r="U337" s="34" t="str">
        <f t="shared" si="28"/>
        <v/>
      </c>
    </row>
    <row r="338" spans="3:21" x14ac:dyDescent="0.2">
      <c r="C338" s="31"/>
      <c r="D338" s="36"/>
      <c r="E338" s="33" t="str">
        <f t="shared" si="29"/>
        <v/>
      </c>
      <c r="F338" s="34" t="str">
        <f t="shared" si="25"/>
        <v/>
      </c>
      <c r="I338" s="31"/>
      <c r="J338" s="36"/>
      <c r="K338" s="34" t="str">
        <f t="shared" si="26"/>
        <v/>
      </c>
      <c r="N338" s="31"/>
      <c r="O338" s="36"/>
      <c r="P338" s="34" t="str">
        <f t="shared" si="27"/>
        <v/>
      </c>
      <c r="S338" s="31"/>
      <c r="T338" s="36"/>
      <c r="U338" s="34" t="str">
        <f t="shared" si="28"/>
        <v/>
      </c>
    </row>
    <row r="339" spans="3:21" x14ac:dyDescent="0.2">
      <c r="C339" s="31"/>
      <c r="D339" s="36"/>
      <c r="E339" s="33" t="str">
        <f t="shared" si="29"/>
        <v/>
      </c>
      <c r="F339" s="34" t="str">
        <f t="shared" si="25"/>
        <v/>
      </c>
      <c r="I339" s="31"/>
      <c r="J339" s="36"/>
      <c r="K339" s="34" t="str">
        <f t="shared" si="26"/>
        <v/>
      </c>
      <c r="N339" s="31"/>
      <c r="O339" s="36"/>
      <c r="P339" s="34" t="str">
        <f t="shared" si="27"/>
        <v/>
      </c>
      <c r="S339" s="31"/>
      <c r="T339" s="36"/>
      <c r="U339" s="34" t="str">
        <f t="shared" si="28"/>
        <v/>
      </c>
    </row>
    <row r="340" spans="3:21" x14ac:dyDescent="0.2">
      <c r="C340" s="31"/>
      <c r="D340" s="36"/>
      <c r="E340" s="33" t="str">
        <f t="shared" si="29"/>
        <v/>
      </c>
      <c r="F340" s="34" t="str">
        <f t="shared" si="25"/>
        <v/>
      </c>
      <c r="I340" s="31"/>
      <c r="J340" s="36"/>
      <c r="K340" s="34" t="str">
        <f t="shared" si="26"/>
        <v/>
      </c>
      <c r="N340" s="31"/>
      <c r="O340" s="36"/>
      <c r="P340" s="34" t="str">
        <f t="shared" si="27"/>
        <v/>
      </c>
      <c r="S340" s="31"/>
      <c r="T340" s="36"/>
      <c r="U340" s="34" t="str">
        <f t="shared" si="28"/>
        <v/>
      </c>
    </row>
    <row r="341" spans="3:21" x14ac:dyDescent="0.2">
      <c r="C341" s="31"/>
      <c r="D341" s="36"/>
      <c r="E341" s="33" t="str">
        <f t="shared" si="29"/>
        <v/>
      </c>
      <c r="F341" s="34" t="str">
        <f t="shared" si="25"/>
        <v/>
      </c>
      <c r="I341" s="31"/>
      <c r="J341" s="36"/>
      <c r="K341" s="34" t="str">
        <f t="shared" si="26"/>
        <v/>
      </c>
      <c r="N341" s="31"/>
      <c r="O341" s="36"/>
      <c r="P341" s="34" t="str">
        <f t="shared" si="27"/>
        <v/>
      </c>
      <c r="S341" s="31"/>
      <c r="T341" s="36"/>
      <c r="U341" s="34" t="str">
        <f t="shared" si="28"/>
        <v/>
      </c>
    </row>
    <row r="342" spans="3:21" x14ac:dyDescent="0.2">
      <c r="C342" s="31"/>
      <c r="D342" s="36"/>
      <c r="E342" s="33" t="str">
        <f t="shared" si="29"/>
        <v/>
      </c>
      <c r="F342" s="34" t="str">
        <f t="shared" si="25"/>
        <v/>
      </c>
      <c r="I342" s="31"/>
      <c r="J342" s="36"/>
      <c r="K342" s="34" t="str">
        <f t="shared" si="26"/>
        <v/>
      </c>
      <c r="N342" s="31"/>
      <c r="O342" s="36"/>
      <c r="P342" s="34" t="str">
        <f t="shared" si="27"/>
        <v/>
      </c>
      <c r="S342" s="31"/>
      <c r="T342" s="36"/>
      <c r="U342" s="34" t="str">
        <f t="shared" si="28"/>
        <v/>
      </c>
    </row>
    <row r="343" spans="3:21" x14ac:dyDescent="0.2">
      <c r="C343" s="31"/>
      <c r="D343" s="36"/>
      <c r="E343" s="33" t="str">
        <f t="shared" si="29"/>
        <v/>
      </c>
      <c r="F343" s="34" t="str">
        <f t="shared" si="25"/>
        <v/>
      </c>
      <c r="I343" s="31"/>
      <c r="J343" s="36"/>
      <c r="K343" s="34" t="str">
        <f t="shared" si="26"/>
        <v/>
      </c>
      <c r="N343" s="31"/>
      <c r="O343" s="36"/>
      <c r="P343" s="34" t="str">
        <f t="shared" si="27"/>
        <v/>
      </c>
      <c r="S343" s="31"/>
      <c r="T343" s="36"/>
      <c r="U343" s="34" t="str">
        <f t="shared" si="28"/>
        <v/>
      </c>
    </row>
    <row r="344" spans="3:21" x14ac:dyDescent="0.2">
      <c r="C344" s="31"/>
      <c r="D344" s="36"/>
      <c r="E344" s="33" t="str">
        <f t="shared" si="29"/>
        <v/>
      </c>
      <c r="F344" s="34" t="str">
        <f t="shared" si="25"/>
        <v/>
      </c>
      <c r="I344" s="31"/>
      <c r="J344" s="36"/>
      <c r="K344" s="34" t="str">
        <f t="shared" si="26"/>
        <v/>
      </c>
      <c r="N344" s="31"/>
      <c r="O344" s="36"/>
      <c r="P344" s="34" t="str">
        <f t="shared" si="27"/>
        <v/>
      </c>
      <c r="S344" s="31"/>
      <c r="T344" s="36"/>
      <c r="U344" s="34" t="str">
        <f t="shared" si="28"/>
        <v/>
      </c>
    </row>
    <row r="345" spans="3:21" x14ac:dyDescent="0.2">
      <c r="C345" s="31"/>
      <c r="D345" s="36"/>
      <c r="E345" s="33" t="str">
        <f t="shared" si="29"/>
        <v/>
      </c>
      <c r="F345" s="34" t="str">
        <f t="shared" si="25"/>
        <v/>
      </c>
      <c r="I345" s="31"/>
      <c r="J345" s="36"/>
      <c r="K345" s="34" t="str">
        <f t="shared" si="26"/>
        <v/>
      </c>
      <c r="N345" s="31"/>
      <c r="O345" s="36"/>
      <c r="P345" s="34" t="str">
        <f t="shared" si="27"/>
        <v/>
      </c>
      <c r="S345" s="31"/>
      <c r="T345" s="36"/>
      <c r="U345" s="34" t="str">
        <f t="shared" si="28"/>
        <v/>
      </c>
    </row>
    <row r="346" spans="3:21" x14ac:dyDescent="0.2">
      <c r="C346" s="31"/>
      <c r="D346" s="36"/>
      <c r="E346" s="33" t="str">
        <f t="shared" si="29"/>
        <v/>
      </c>
      <c r="F346" s="34" t="str">
        <f t="shared" si="25"/>
        <v/>
      </c>
      <c r="I346" s="31"/>
      <c r="J346" s="36"/>
      <c r="K346" s="34" t="str">
        <f t="shared" si="26"/>
        <v/>
      </c>
      <c r="N346" s="31"/>
      <c r="O346" s="36"/>
      <c r="P346" s="34" t="str">
        <f t="shared" si="27"/>
        <v/>
      </c>
      <c r="S346" s="31"/>
      <c r="T346" s="36"/>
      <c r="U346" s="34" t="str">
        <f t="shared" si="28"/>
        <v/>
      </c>
    </row>
    <row r="347" spans="3:21" x14ac:dyDescent="0.2">
      <c r="C347" s="31"/>
      <c r="D347" s="36"/>
      <c r="E347" s="33" t="str">
        <f t="shared" si="29"/>
        <v/>
      </c>
      <c r="F347" s="34" t="str">
        <f t="shared" si="25"/>
        <v/>
      </c>
      <c r="I347" s="31"/>
      <c r="J347" s="36"/>
      <c r="K347" s="34" t="str">
        <f t="shared" si="26"/>
        <v/>
      </c>
      <c r="N347" s="31"/>
      <c r="O347" s="36"/>
      <c r="P347" s="34" t="str">
        <f t="shared" si="27"/>
        <v/>
      </c>
      <c r="S347" s="31"/>
      <c r="T347" s="36"/>
      <c r="U347" s="34" t="str">
        <f t="shared" si="28"/>
        <v/>
      </c>
    </row>
    <row r="348" spans="3:21" x14ac:dyDescent="0.2">
      <c r="C348" s="31"/>
      <c r="D348" s="36"/>
      <c r="E348" s="33" t="str">
        <f t="shared" si="29"/>
        <v/>
      </c>
      <c r="F348" s="34" t="str">
        <f t="shared" si="25"/>
        <v/>
      </c>
      <c r="I348" s="31"/>
      <c r="J348" s="36"/>
      <c r="K348" s="34" t="str">
        <f t="shared" si="26"/>
        <v/>
      </c>
      <c r="N348" s="31"/>
      <c r="O348" s="36"/>
      <c r="P348" s="34" t="str">
        <f t="shared" si="27"/>
        <v/>
      </c>
      <c r="S348" s="31"/>
      <c r="T348" s="36"/>
      <c r="U348" s="34" t="str">
        <f t="shared" si="28"/>
        <v/>
      </c>
    </row>
    <row r="349" spans="3:21" x14ac:dyDescent="0.2">
      <c r="C349" s="31"/>
      <c r="D349" s="36"/>
      <c r="E349" s="33" t="str">
        <f t="shared" si="29"/>
        <v/>
      </c>
      <c r="F349" s="34" t="str">
        <f t="shared" si="25"/>
        <v/>
      </c>
      <c r="I349" s="31"/>
      <c r="J349" s="36"/>
      <c r="K349" s="34" t="str">
        <f t="shared" si="26"/>
        <v/>
      </c>
      <c r="N349" s="31"/>
      <c r="O349" s="36"/>
      <c r="P349" s="34" t="str">
        <f t="shared" si="27"/>
        <v/>
      </c>
      <c r="S349" s="31"/>
      <c r="T349" s="36"/>
      <c r="U349" s="34" t="str">
        <f t="shared" si="28"/>
        <v/>
      </c>
    </row>
    <row r="350" spans="3:21" x14ac:dyDescent="0.2">
      <c r="C350" s="31"/>
      <c r="D350" s="36"/>
      <c r="E350" s="33" t="str">
        <f t="shared" si="29"/>
        <v/>
      </c>
      <c r="F350" s="34" t="str">
        <f t="shared" si="25"/>
        <v/>
      </c>
      <c r="I350" s="31"/>
      <c r="J350" s="36"/>
      <c r="K350" s="34" t="str">
        <f t="shared" si="26"/>
        <v/>
      </c>
      <c r="N350" s="31"/>
      <c r="O350" s="36"/>
      <c r="P350" s="34" t="str">
        <f t="shared" si="27"/>
        <v/>
      </c>
      <c r="S350" s="31"/>
      <c r="T350" s="36"/>
      <c r="U350" s="34" t="str">
        <f t="shared" si="28"/>
        <v/>
      </c>
    </row>
    <row r="351" spans="3:21" x14ac:dyDescent="0.2">
      <c r="C351" s="31"/>
      <c r="D351" s="36"/>
      <c r="E351" s="33" t="str">
        <f t="shared" si="29"/>
        <v/>
      </c>
      <c r="F351" s="34" t="str">
        <f t="shared" si="25"/>
        <v/>
      </c>
      <c r="I351" s="31"/>
      <c r="J351" s="36"/>
      <c r="K351" s="34" t="str">
        <f t="shared" si="26"/>
        <v/>
      </c>
      <c r="N351" s="31"/>
      <c r="O351" s="36"/>
      <c r="P351" s="34" t="str">
        <f t="shared" si="27"/>
        <v/>
      </c>
      <c r="S351" s="31"/>
      <c r="T351" s="36"/>
      <c r="U351" s="34" t="str">
        <f t="shared" si="28"/>
        <v/>
      </c>
    </row>
    <row r="352" spans="3:21" x14ac:dyDescent="0.2">
      <c r="C352" s="31"/>
      <c r="D352" s="36"/>
      <c r="E352" s="33" t="str">
        <f t="shared" si="29"/>
        <v/>
      </c>
      <c r="F352" s="34" t="str">
        <f t="shared" si="25"/>
        <v/>
      </c>
      <c r="I352" s="31"/>
      <c r="J352" s="36"/>
      <c r="K352" s="34" t="str">
        <f t="shared" si="26"/>
        <v/>
      </c>
      <c r="N352" s="31"/>
      <c r="O352" s="36"/>
      <c r="P352" s="34" t="str">
        <f t="shared" si="27"/>
        <v/>
      </c>
      <c r="S352" s="31"/>
      <c r="T352" s="36"/>
      <c r="U352" s="34" t="str">
        <f t="shared" si="28"/>
        <v/>
      </c>
    </row>
    <row r="353" spans="3:21" x14ac:dyDescent="0.2">
      <c r="C353" s="31"/>
      <c r="D353" s="36"/>
      <c r="E353" s="33" t="str">
        <f t="shared" si="29"/>
        <v/>
      </c>
      <c r="F353" s="34" t="str">
        <f t="shared" si="25"/>
        <v/>
      </c>
      <c r="I353" s="31"/>
      <c r="J353" s="36"/>
      <c r="K353" s="34" t="str">
        <f t="shared" si="26"/>
        <v/>
      </c>
      <c r="N353" s="31"/>
      <c r="O353" s="36"/>
      <c r="P353" s="34" t="str">
        <f t="shared" si="27"/>
        <v/>
      </c>
      <c r="S353" s="31"/>
      <c r="T353" s="36"/>
      <c r="U353" s="34" t="str">
        <f t="shared" si="28"/>
        <v/>
      </c>
    </row>
    <row r="354" spans="3:21" x14ac:dyDescent="0.2">
      <c r="C354" s="31"/>
      <c r="D354" s="36"/>
      <c r="E354" s="33" t="str">
        <f t="shared" si="29"/>
        <v/>
      </c>
      <c r="F354" s="34" t="str">
        <f t="shared" si="25"/>
        <v/>
      </c>
      <c r="I354" s="31"/>
      <c r="J354" s="36"/>
      <c r="K354" s="34" t="str">
        <f t="shared" si="26"/>
        <v/>
      </c>
      <c r="N354" s="31"/>
      <c r="O354" s="36"/>
      <c r="P354" s="34" t="str">
        <f t="shared" si="27"/>
        <v/>
      </c>
      <c r="S354" s="31"/>
      <c r="T354" s="36"/>
      <c r="U354" s="34" t="str">
        <f t="shared" si="28"/>
        <v/>
      </c>
    </row>
    <row r="355" spans="3:21" x14ac:dyDescent="0.2">
      <c r="C355" s="31"/>
      <c r="D355" s="36"/>
      <c r="E355" s="33" t="str">
        <f t="shared" si="29"/>
        <v/>
      </c>
      <c r="F355" s="34" t="str">
        <f t="shared" si="25"/>
        <v/>
      </c>
      <c r="I355" s="31"/>
      <c r="J355" s="36"/>
      <c r="K355" s="34" t="str">
        <f t="shared" si="26"/>
        <v/>
      </c>
      <c r="N355" s="31"/>
      <c r="O355" s="36"/>
      <c r="P355" s="34" t="str">
        <f t="shared" si="27"/>
        <v/>
      </c>
      <c r="S355" s="31"/>
      <c r="T355" s="36"/>
      <c r="U355" s="34" t="str">
        <f t="shared" si="28"/>
        <v/>
      </c>
    </row>
    <row r="356" spans="3:21" x14ac:dyDescent="0.2">
      <c r="C356" s="31"/>
      <c r="D356" s="36"/>
      <c r="E356" s="33" t="str">
        <f t="shared" si="29"/>
        <v/>
      </c>
      <c r="F356" s="34" t="str">
        <f t="shared" si="25"/>
        <v/>
      </c>
      <c r="I356" s="31"/>
      <c r="J356" s="36"/>
      <c r="K356" s="34" t="str">
        <f t="shared" si="26"/>
        <v/>
      </c>
      <c r="N356" s="31"/>
      <c r="O356" s="36"/>
      <c r="P356" s="34" t="str">
        <f t="shared" si="27"/>
        <v/>
      </c>
      <c r="S356" s="31"/>
      <c r="T356" s="36"/>
      <c r="U356" s="34" t="str">
        <f t="shared" si="28"/>
        <v/>
      </c>
    </row>
    <row r="357" spans="3:21" x14ac:dyDescent="0.2">
      <c r="C357" s="31"/>
      <c r="D357" s="36"/>
      <c r="E357" s="33" t="str">
        <f t="shared" si="29"/>
        <v/>
      </c>
      <c r="F357" s="34" t="str">
        <f t="shared" si="25"/>
        <v/>
      </c>
      <c r="I357" s="31"/>
      <c r="J357" s="36"/>
      <c r="K357" s="34" t="str">
        <f t="shared" si="26"/>
        <v/>
      </c>
      <c r="N357" s="31"/>
      <c r="O357" s="36"/>
      <c r="P357" s="34" t="str">
        <f t="shared" si="27"/>
        <v/>
      </c>
      <c r="S357" s="31"/>
      <c r="T357" s="36"/>
      <c r="U357" s="34" t="str">
        <f t="shared" si="28"/>
        <v/>
      </c>
    </row>
    <row r="358" spans="3:21" x14ac:dyDescent="0.2">
      <c r="C358" s="31"/>
      <c r="D358" s="36"/>
      <c r="E358" s="33" t="str">
        <f t="shared" si="29"/>
        <v/>
      </c>
      <c r="F358" s="34" t="str">
        <f t="shared" si="25"/>
        <v/>
      </c>
      <c r="I358" s="31"/>
      <c r="J358" s="36"/>
      <c r="K358" s="34" t="str">
        <f t="shared" si="26"/>
        <v/>
      </c>
      <c r="N358" s="31"/>
      <c r="O358" s="36"/>
      <c r="P358" s="34" t="str">
        <f t="shared" si="27"/>
        <v/>
      </c>
      <c r="S358" s="31"/>
      <c r="T358" s="36"/>
      <c r="U358" s="34" t="str">
        <f t="shared" si="28"/>
        <v/>
      </c>
    </row>
    <row r="359" spans="3:21" x14ac:dyDescent="0.2">
      <c r="C359" s="31"/>
      <c r="D359" s="36"/>
      <c r="E359" s="33" t="str">
        <f t="shared" si="29"/>
        <v/>
      </c>
      <c r="F359" s="34" t="str">
        <f t="shared" si="25"/>
        <v/>
      </c>
      <c r="I359" s="31"/>
      <c r="J359" s="36"/>
      <c r="K359" s="34" t="str">
        <f t="shared" si="26"/>
        <v/>
      </c>
      <c r="N359" s="31"/>
      <c r="O359" s="36"/>
      <c r="P359" s="34" t="str">
        <f t="shared" si="27"/>
        <v/>
      </c>
      <c r="S359" s="31"/>
      <c r="T359" s="36"/>
      <c r="U359" s="34" t="str">
        <f t="shared" si="28"/>
        <v/>
      </c>
    </row>
    <row r="360" spans="3:21" x14ac:dyDescent="0.2">
      <c r="C360" s="31"/>
      <c r="D360" s="36"/>
      <c r="E360" s="33" t="str">
        <f t="shared" si="29"/>
        <v/>
      </c>
      <c r="F360" s="34" t="str">
        <f t="shared" si="25"/>
        <v/>
      </c>
      <c r="I360" s="31"/>
      <c r="J360" s="36"/>
      <c r="K360" s="34" t="str">
        <f t="shared" si="26"/>
        <v/>
      </c>
      <c r="N360" s="31"/>
      <c r="O360" s="36"/>
      <c r="P360" s="34" t="str">
        <f t="shared" si="27"/>
        <v/>
      </c>
      <c r="S360" s="31"/>
      <c r="T360" s="36"/>
      <c r="U360" s="34" t="str">
        <f t="shared" si="28"/>
        <v/>
      </c>
    </row>
    <row r="361" spans="3:21" x14ac:dyDescent="0.2">
      <c r="C361" s="31"/>
      <c r="D361" s="36"/>
      <c r="E361" s="33" t="str">
        <f t="shared" si="29"/>
        <v/>
      </c>
      <c r="F361" s="34" t="str">
        <f t="shared" si="25"/>
        <v/>
      </c>
      <c r="I361" s="31"/>
      <c r="J361" s="36"/>
      <c r="K361" s="34" t="str">
        <f t="shared" si="26"/>
        <v/>
      </c>
      <c r="N361" s="31"/>
      <c r="O361" s="36"/>
      <c r="P361" s="34" t="str">
        <f t="shared" si="27"/>
        <v/>
      </c>
      <c r="S361" s="31"/>
      <c r="T361" s="36"/>
      <c r="U361" s="34" t="str">
        <f t="shared" si="28"/>
        <v/>
      </c>
    </row>
    <row r="362" spans="3:21" x14ac:dyDescent="0.2">
      <c r="C362" s="31"/>
      <c r="D362" s="36"/>
      <c r="E362" s="33" t="str">
        <f t="shared" si="29"/>
        <v/>
      </c>
      <c r="F362" s="34" t="str">
        <f t="shared" si="25"/>
        <v/>
      </c>
      <c r="I362" s="31"/>
      <c r="J362" s="36"/>
      <c r="K362" s="34" t="str">
        <f t="shared" si="26"/>
        <v/>
      </c>
      <c r="N362" s="31"/>
      <c r="O362" s="36"/>
      <c r="P362" s="34" t="str">
        <f t="shared" si="27"/>
        <v/>
      </c>
      <c r="S362" s="31"/>
      <c r="T362" s="36"/>
      <c r="U362" s="34" t="str">
        <f t="shared" si="28"/>
        <v/>
      </c>
    </row>
    <row r="363" spans="3:21" x14ac:dyDescent="0.2">
      <c r="C363" s="31"/>
      <c r="D363" s="36"/>
      <c r="E363" s="33" t="str">
        <f t="shared" si="29"/>
        <v/>
      </c>
      <c r="F363" s="34" t="str">
        <f t="shared" si="25"/>
        <v/>
      </c>
      <c r="I363" s="31"/>
      <c r="J363" s="36"/>
      <c r="K363" s="34" t="str">
        <f t="shared" si="26"/>
        <v/>
      </c>
      <c r="N363" s="31"/>
      <c r="O363" s="36"/>
      <c r="P363" s="34" t="str">
        <f t="shared" si="27"/>
        <v/>
      </c>
      <c r="S363" s="31"/>
      <c r="T363" s="36"/>
      <c r="U363" s="34" t="str">
        <f t="shared" si="28"/>
        <v/>
      </c>
    </row>
    <row r="364" spans="3:21" x14ac:dyDescent="0.2">
      <c r="C364" s="31"/>
      <c r="D364" s="36"/>
      <c r="E364" s="33" t="str">
        <f t="shared" si="29"/>
        <v/>
      </c>
      <c r="F364" s="34" t="str">
        <f t="shared" si="25"/>
        <v/>
      </c>
      <c r="I364" s="31"/>
      <c r="J364" s="36"/>
      <c r="K364" s="34" t="str">
        <f t="shared" si="26"/>
        <v/>
      </c>
      <c r="N364" s="31"/>
      <c r="O364" s="36"/>
      <c r="P364" s="34" t="str">
        <f t="shared" si="27"/>
        <v/>
      </c>
      <c r="S364" s="31"/>
      <c r="T364" s="36"/>
      <c r="U364" s="34" t="str">
        <f t="shared" si="28"/>
        <v/>
      </c>
    </row>
    <row r="365" spans="3:21" x14ac:dyDescent="0.2">
      <c r="C365" s="31"/>
      <c r="D365" s="36"/>
      <c r="E365" s="33" t="str">
        <f t="shared" si="29"/>
        <v/>
      </c>
      <c r="F365" s="34" t="str">
        <f t="shared" si="25"/>
        <v/>
      </c>
      <c r="I365" s="31"/>
      <c r="J365" s="36"/>
      <c r="K365" s="34" t="str">
        <f t="shared" si="26"/>
        <v/>
      </c>
      <c r="N365" s="31"/>
      <c r="O365" s="36"/>
      <c r="P365" s="34" t="str">
        <f t="shared" si="27"/>
        <v/>
      </c>
      <c r="S365" s="31"/>
      <c r="T365" s="36"/>
      <c r="U365" s="34" t="str">
        <f t="shared" si="28"/>
        <v/>
      </c>
    </row>
    <row r="366" spans="3:21" x14ac:dyDescent="0.2">
      <c r="C366" s="31"/>
      <c r="D366" s="36"/>
      <c r="E366" s="33" t="str">
        <f t="shared" si="29"/>
        <v/>
      </c>
      <c r="F366" s="34" t="str">
        <f t="shared" si="25"/>
        <v/>
      </c>
      <c r="I366" s="31"/>
      <c r="J366" s="36"/>
      <c r="K366" s="34" t="str">
        <f t="shared" si="26"/>
        <v/>
      </c>
      <c r="N366" s="31"/>
      <c r="O366" s="36"/>
      <c r="P366" s="34" t="str">
        <f t="shared" si="27"/>
        <v/>
      </c>
      <c r="S366" s="31"/>
      <c r="T366" s="36"/>
      <c r="U366" s="34" t="str">
        <f t="shared" si="28"/>
        <v/>
      </c>
    </row>
    <row r="367" spans="3:21" x14ac:dyDescent="0.2">
      <c r="C367" s="31"/>
      <c r="D367" s="36"/>
      <c r="E367" s="33" t="str">
        <f t="shared" si="29"/>
        <v/>
      </c>
      <c r="F367" s="34" t="str">
        <f t="shared" si="25"/>
        <v/>
      </c>
      <c r="I367" s="31"/>
      <c r="J367" s="36"/>
      <c r="K367" s="34" t="str">
        <f t="shared" si="26"/>
        <v/>
      </c>
      <c r="N367" s="31"/>
      <c r="O367" s="36"/>
      <c r="P367" s="34" t="str">
        <f t="shared" si="27"/>
        <v/>
      </c>
      <c r="S367" s="31"/>
      <c r="T367" s="36"/>
      <c r="U367" s="34" t="str">
        <f t="shared" si="28"/>
        <v/>
      </c>
    </row>
    <row r="368" spans="3:21" x14ac:dyDescent="0.2">
      <c r="C368" s="31"/>
      <c r="D368" s="36"/>
      <c r="E368" s="33" t="str">
        <f t="shared" si="29"/>
        <v/>
      </c>
      <c r="F368" s="34" t="str">
        <f t="shared" si="25"/>
        <v/>
      </c>
      <c r="I368" s="31"/>
      <c r="J368" s="36"/>
      <c r="K368" s="34" t="str">
        <f t="shared" si="26"/>
        <v/>
      </c>
      <c r="N368" s="31"/>
      <c r="O368" s="36"/>
      <c r="P368" s="34" t="str">
        <f t="shared" si="27"/>
        <v/>
      </c>
      <c r="S368" s="31"/>
      <c r="T368" s="36"/>
      <c r="U368" s="34" t="str">
        <f t="shared" si="28"/>
        <v/>
      </c>
    </row>
    <row r="369" spans="3:21" x14ac:dyDescent="0.2">
      <c r="C369" s="31"/>
      <c r="D369" s="36"/>
      <c r="E369" s="33" t="str">
        <f t="shared" si="29"/>
        <v/>
      </c>
      <c r="F369" s="34" t="str">
        <f t="shared" si="25"/>
        <v/>
      </c>
      <c r="I369" s="31"/>
      <c r="J369" s="36"/>
      <c r="K369" s="34" t="str">
        <f t="shared" si="26"/>
        <v/>
      </c>
      <c r="N369" s="31"/>
      <c r="O369" s="36"/>
      <c r="P369" s="34" t="str">
        <f t="shared" si="27"/>
        <v/>
      </c>
      <c r="S369" s="31"/>
      <c r="T369" s="36"/>
      <c r="U369" s="34" t="str">
        <f t="shared" si="28"/>
        <v/>
      </c>
    </row>
    <row r="370" spans="3:21" x14ac:dyDescent="0.2">
      <c r="C370" s="31"/>
      <c r="D370" s="36"/>
      <c r="E370" s="33" t="str">
        <f t="shared" si="29"/>
        <v/>
      </c>
      <c r="F370" s="34" t="str">
        <f t="shared" si="25"/>
        <v/>
      </c>
      <c r="I370" s="31"/>
      <c r="J370" s="36"/>
      <c r="K370" s="34" t="str">
        <f t="shared" si="26"/>
        <v/>
      </c>
      <c r="N370" s="31"/>
      <c r="O370" s="36"/>
      <c r="P370" s="34" t="str">
        <f t="shared" si="27"/>
        <v/>
      </c>
      <c r="S370" s="31"/>
      <c r="T370" s="36"/>
      <c r="U370" s="34" t="str">
        <f t="shared" si="28"/>
        <v/>
      </c>
    </row>
    <row r="371" spans="3:21" x14ac:dyDescent="0.2">
      <c r="C371" s="31"/>
      <c r="D371" s="36"/>
      <c r="E371" s="33" t="str">
        <f t="shared" si="29"/>
        <v/>
      </c>
      <c r="F371" s="34" t="str">
        <f t="shared" si="25"/>
        <v/>
      </c>
      <c r="I371" s="31"/>
      <c r="J371" s="36"/>
      <c r="K371" s="34" t="str">
        <f t="shared" si="26"/>
        <v/>
      </c>
      <c r="N371" s="31"/>
      <c r="O371" s="36"/>
      <c r="P371" s="34" t="str">
        <f t="shared" si="27"/>
        <v/>
      </c>
      <c r="S371" s="31"/>
      <c r="T371" s="36"/>
      <c r="U371" s="34" t="str">
        <f t="shared" si="28"/>
        <v/>
      </c>
    </row>
    <row r="372" spans="3:21" x14ac:dyDescent="0.2">
      <c r="C372" s="31"/>
      <c r="D372" s="36"/>
      <c r="E372" s="33" t="str">
        <f t="shared" si="29"/>
        <v/>
      </c>
      <c r="F372" s="34" t="str">
        <f t="shared" si="25"/>
        <v/>
      </c>
      <c r="I372" s="31"/>
      <c r="J372" s="36"/>
      <c r="K372" s="34" t="str">
        <f t="shared" si="26"/>
        <v/>
      </c>
      <c r="N372" s="31"/>
      <c r="O372" s="36"/>
      <c r="P372" s="34" t="str">
        <f t="shared" si="27"/>
        <v/>
      </c>
      <c r="S372" s="31"/>
      <c r="T372" s="36"/>
      <c r="U372" s="34" t="str">
        <f t="shared" si="28"/>
        <v/>
      </c>
    </row>
    <row r="373" spans="3:21" x14ac:dyDescent="0.2">
      <c r="C373" s="31"/>
      <c r="D373" s="36"/>
      <c r="E373" s="33" t="str">
        <f t="shared" si="29"/>
        <v/>
      </c>
      <c r="F373" s="34" t="str">
        <f t="shared" si="25"/>
        <v/>
      </c>
      <c r="I373" s="31"/>
      <c r="J373" s="36"/>
      <c r="K373" s="34" t="str">
        <f t="shared" si="26"/>
        <v/>
      </c>
      <c r="N373" s="31"/>
      <c r="O373" s="36"/>
      <c r="P373" s="34" t="str">
        <f t="shared" si="27"/>
        <v/>
      </c>
      <c r="S373" s="31"/>
      <c r="T373" s="36"/>
      <c r="U373" s="34" t="str">
        <f t="shared" si="28"/>
        <v/>
      </c>
    </row>
    <row r="374" spans="3:21" x14ac:dyDescent="0.2">
      <c r="C374" s="31"/>
      <c r="D374" s="36"/>
      <c r="E374" s="33" t="str">
        <f t="shared" si="29"/>
        <v/>
      </c>
      <c r="F374" s="34" t="str">
        <f t="shared" si="25"/>
        <v/>
      </c>
      <c r="I374" s="31"/>
      <c r="J374" s="36"/>
      <c r="K374" s="34" t="str">
        <f t="shared" si="26"/>
        <v/>
      </c>
      <c r="N374" s="31"/>
      <c r="O374" s="36"/>
      <c r="P374" s="34" t="str">
        <f t="shared" si="27"/>
        <v/>
      </c>
      <c r="S374" s="31"/>
      <c r="T374" s="36"/>
      <c r="U374" s="34" t="str">
        <f t="shared" si="28"/>
        <v/>
      </c>
    </row>
    <row r="375" spans="3:21" x14ac:dyDescent="0.2">
      <c r="C375" s="31"/>
      <c r="D375" s="36"/>
      <c r="E375" s="33" t="str">
        <f t="shared" si="29"/>
        <v/>
      </c>
      <c r="F375" s="34" t="str">
        <f t="shared" si="25"/>
        <v/>
      </c>
      <c r="I375" s="31"/>
      <c r="J375" s="36"/>
      <c r="K375" s="34" t="str">
        <f t="shared" si="26"/>
        <v/>
      </c>
      <c r="N375" s="31"/>
      <c r="O375" s="36"/>
      <c r="P375" s="34" t="str">
        <f t="shared" si="27"/>
        <v/>
      </c>
      <c r="S375" s="31"/>
      <c r="T375" s="36"/>
      <c r="U375" s="34" t="str">
        <f t="shared" si="28"/>
        <v/>
      </c>
    </row>
    <row r="376" spans="3:21" x14ac:dyDescent="0.2">
      <c r="C376" s="31"/>
      <c r="D376" s="36"/>
      <c r="E376" s="33" t="str">
        <f t="shared" si="29"/>
        <v/>
      </c>
      <c r="F376" s="34" t="str">
        <f t="shared" si="25"/>
        <v/>
      </c>
      <c r="I376" s="31"/>
      <c r="J376" s="36"/>
      <c r="K376" s="34" t="str">
        <f t="shared" si="26"/>
        <v/>
      </c>
      <c r="N376" s="31"/>
      <c r="O376" s="36"/>
      <c r="P376" s="34" t="str">
        <f t="shared" si="27"/>
        <v/>
      </c>
      <c r="S376" s="31"/>
      <c r="T376" s="36"/>
      <c r="U376" s="34" t="str">
        <f t="shared" si="28"/>
        <v/>
      </c>
    </row>
    <row r="377" spans="3:21" x14ac:dyDescent="0.2">
      <c r="C377" s="31"/>
      <c r="D377" s="36"/>
      <c r="E377" s="33" t="str">
        <f t="shared" si="29"/>
        <v/>
      </c>
      <c r="F377" s="34" t="str">
        <f t="shared" si="25"/>
        <v/>
      </c>
      <c r="I377" s="31"/>
      <c r="J377" s="36"/>
      <c r="K377" s="34" t="str">
        <f t="shared" si="26"/>
        <v/>
      </c>
      <c r="N377" s="31"/>
      <c r="O377" s="36"/>
      <c r="P377" s="34" t="str">
        <f t="shared" si="27"/>
        <v/>
      </c>
      <c r="S377" s="31"/>
      <c r="T377" s="36"/>
      <c r="U377" s="34" t="str">
        <f t="shared" si="28"/>
        <v/>
      </c>
    </row>
    <row r="378" spans="3:21" x14ac:dyDescent="0.2">
      <c r="C378" s="31"/>
      <c r="D378" s="36"/>
      <c r="E378" s="33" t="str">
        <f t="shared" si="29"/>
        <v/>
      </c>
      <c r="F378" s="34" t="str">
        <f t="shared" si="25"/>
        <v/>
      </c>
      <c r="I378" s="31"/>
      <c r="J378" s="36"/>
      <c r="K378" s="34" t="str">
        <f t="shared" si="26"/>
        <v/>
      </c>
      <c r="N378" s="31"/>
      <c r="O378" s="36"/>
      <c r="P378" s="34" t="str">
        <f t="shared" si="27"/>
        <v/>
      </c>
      <c r="S378" s="31"/>
      <c r="T378" s="36"/>
      <c r="U378" s="34" t="str">
        <f t="shared" si="28"/>
        <v/>
      </c>
    </row>
    <row r="379" spans="3:21" x14ac:dyDescent="0.2">
      <c r="C379" s="31"/>
      <c r="D379" s="36"/>
      <c r="E379" s="33" t="str">
        <f t="shared" si="29"/>
        <v/>
      </c>
      <c r="F379" s="34" t="str">
        <f t="shared" si="25"/>
        <v/>
      </c>
      <c r="I379" s="31"/>
      <c r="J379" s="36"/>
      <c r="K379" s="34" t="str">
        <f t="shared" si="26"/>
        <v/>
      </c>
      <c r="N379" s="31"/>
      <c r="O379" s="36"/>
      <c r="P379" s="34" t="str">
        <f t="shared" si="27"/>
        <v/>
      </c>
      <c r="S379" s="31"/>
      <c r="T379" s="36"/>
      <c r="U379" s="34" t="str">
        <f t="shared" si="28"/>
        <v/>
      </c>
    </row>
    <row r="380" spans="3:21" x14ac:dyDescent="0.2">
      <c r="C380" s="31"/>
      <c r="D380" s="36"/>
      <c r="E380" s="33" t="str">
        <f t="shared" si="29"/>
        <v/>
      </c>
      <c r="F380" s="34" t="str">
        <f t="shared" si="25"/>
        <v/>
      </c>
      <c r="I380" s="31"/>
      <c r="J380" s="36"/>
      <c r="K380" s="34" t="str">
        <f t="shared" si="26"/>
        <v/>
      </c>
      <c r="N380" s="31"/>
      <c r="O380" s="36"/>
      <c r="P380" s="34" t="str">
        <f t="shared" si="27"/>
        <v/>
      </c>
      <c r="S380" s="31"/>
      <c r="T380" s="36"/>
      <c r="U380" s="34" t="str">
        <f t="shared" si="28"/>
        <v/>
      </c>
    </row>
    <row r="381" spans="3:21" x14ac:dyDescent="0.2">
      <c r="C381" s="31"/>
      <c r="D381" s="36"/>
      <c r="E381" s="33" t="str">
        <f t="shared" si="29"/>
        <v/>
      </c>
      <c r="F381" s="34" t="str">
        <f t="shared" si="25"/>
        <v/>
      </c>
      <c r="I381" s="31"/>
      <c r="J381" s="36"/>
      <c r="K381" s="34" t="str">
        <f t="shared" si="26"/>
        <v/>
      </c>
      <c r="N381" s="31"/>
      <c r="O381" s="36"/>
      <c r="P381" s="34" t="str">
        <f t="shared" si="27"/>
        <v/>
      </c>
      <c r="S381" s="31"/>
      <c r="T381" s="36"/>
      <c r="U381" s="34" t="str">
        <f t="shared" si="28"/>
        <v/>
      </c>
    </row>
    <row r="382" spans="3:21" x14ac:dyDescent="0.2">
      <c r="C382" s="31"/>
      <c r="D382" s="36"/>
      <c r="E382" s="33" t="str">
        <f t="shared" si="29"/>
        <v/>
      </c>
      <c r="F382" s="34" t="str">
        <f t="shared" si="25"/>
        <v/>
      </c>
      <c r="I382" s="31"/>
      <c r="J382" s="36"/>
      <c r="K382" s="34" t="str">
        <f t="shared" si="26"/>
        <v/>
      </c>
      <c r="N382" s="31"/>
      <c r="O382" s="36"/>
      <c r="P382" s="34" t="str">
        <f t="shared" si="27"/>
        <v/>
      </c>
      <c r="S382" s="31"/>
      <c r="T382" s="36"/>
      <c r="U382" s="34" t="str">
        <f t="shared" si="28"/>
        <v/>
      </c>
    </row>
    <row r="383" spans="3:21" x14ac:dyDescent="0.2">
      <c r="C383" s="31"/>
      <c r="D383" s="36"/>
      <c r="E383" s="33" t="str">
        <f t="shared" si="29"/>
        <v/>
      </c>
      <c r="F383" s="34" t="str">
        <f t="shared" si="25"/>
        <v/>
      </c>
      <c r="I383" s="31"/>
      <c r="J383" s="36"/>
      <c r="K383" s="34" t="str">
        <f t="shared" si="26"/>
        <v/>
      </c>
      <c r="N383" s="31"/>
      <c r="O383" s="36"/>
      <c r="P383" s="34" t="str">
        <f t="shared" si="27"/>
        <v/>
      </c>
      <c r="S383" s="31"/>
      <c r="T383" s="36"/>
      <c r="U383" s="34" t="str">
        <f t="shared" si="28"/>
        <v/>
      </c>
    </row>
    <row r="384" spans="3:21" x14ac:dyDescent="0.2">
      <c r="C384" s="31"/>
      <c r="D384" s="36"/>
      <c r="E384" s="33" t="str">
        <f t="shared" si="29"/>
        <v/>
      </c>
      <c r="F384" s="34" t="str">
        <f t="shared" si="25"/>
        <v/>
      </c>
      <c r="I384" s="31"/>
      <c r="J384" s="36"/>
      <c r="K384" s="34" t="str">
        <f t="shared" si="26"/>
        <v/>
      </c>
      <c r="N384" s="31"/>
      <c r="O384" s="36"/>
      <c r="P384" s="34" t="str">
        <f t="shared" si="27"/>
        <v/>
      </c>
      <c r="S384" s="31"/>
      <c r="T384" s="36"/>
      <c r="U384" s="34" t="str">
        <f t="shared" si="28"/>
        <v/>
      </c>
    </row>
    <row r="385" spans="3:21" x14ac:dyDescent="0.2">
      <c r="C385" s="31"/>
      <c r="D385" s="36"/>
      <c r="E385" s="33" t="str">
        <f t="shared" si="29"/>
        <v/>
      </c>
      <c r="F385" s="34" t="str">
        <f t="shared" si="25"/>
        <v/>
      </c>
      <c r="I385" s="31"/>
      <c r="J385" s="36"/>
      <c r="K385" s="34" t="str">
        <f t="shared" si="26"/>
        <v/>
      </c>
      <c r="N385" s="31"/>
      <c r="O385" s="36"/>
      <c r="P385" s="34" t="str">
        <f t="shared" si="27"/>
        <v/>
      </c>
      <c r="S385" s="31"/>
      <c r="T385" s="36"/>
      <c r="U385" s="34" t="str">
        <f t="shared" si="28"/>
        <v/>
      </c>
    </row>
    <row r="386" spans="3:21" x14ac:dyDescent="0.2">
      <c r="C386" s="31"/>
      <c r="D386" s="36"/>
      <c r="E386" s="33" t="str">
        <f t="shared" si="29"/>
        <v/>
      </c>
      <c r="F386" s="34" t="str">
        <f t="shared" si="25"/>
        <v/>
      </c>
      <c r="I386" s="31"/>
      <c r="J386" s="36"/>
      <c r="K386" s="34" t="str">
        <f t="shared" si="26"/>
        <v/>
      </c>
      <c r="N386" s="31"/>
      <c r="O386" s="36"/>
      <c r="P386" s="34" t="str">
        <f t="shared" si="27"/>
        <v/>
      </c>
      <c r="S386" s="31"/>
      <c r="T386" s="36"/>
      <c r="U386" s="34" t="str">
        <f t="shared" si="28"/>
        <v/>
      </c>
    </row>
    <row r="387" spans="3:21" x14ac:dyDescent="0.2">
      <c r="C387" s="31"/>
      <c r="D387" s="36"/>
      <c r="E387" s="33" t="str">
        <f t="shared" si="29"/>
        <v/>
      </c>
      <c r="F387" s="34" t="str">
        <f t="shared" si="25"/>
        <v/>
      </c>
      <c r="I387" s="31"/>
      <c r="J387" s="36"/>
      <c r="K387" s="34" t="str">
        <f t="shared" si="26"/>
        <v/>
      </c>
      <c r="N387" s="31"/>
      <c r="O387" s="36"/>
      <c r="P387" s="34" t="str">
        <f t="shared" si="27"/>
        <v/>
      </c>
      <c r="S387" s="31"/>
      <c r="T387" s="36"/>
      <c r="U387" s="34" t="str">
        <f t="shared" si="28"/>
        <v/>
      </c>
    </row>
    <row r="388" spans="3:21" x14ac:dyDescent="0.2">
      <c r="C388" s="31"/>
      <c r="D388" s="36"/>
      <c r="E388" s="33" t="str">
        <f t="shared" si="29"/>
        <v/>
      </c>
      <c r="F388" s="34" t="str">
        <f t="shared" si="25"/>
        <v/>
      </c>
      <c r="I388" s="31"/>
      <c r="J388" s="36"/>
      <c r="K388" s="34" t="str">
        <f t="shared" si="26"/>
        <v/>
      </c>
      <c r="N388" s="31"/>
      <c r="O388" s="36"/>
      <c r="P388" s="34" t="str">
        <f t="shared" si="27"/>
        <v/>
      </c>
      <c r="S388" s="31"/>
      <c r="T388" s="36"/>
      <c r="U388" s="34" t="str">
        <f t="shared" si="28"/>
        <v/>
      </c>
    </row>
    <row r="389" spans="3:21" x14ac:dyDescent="0.2">
      <c r="C389" s="31"/>
      <c r="D389" s="36"/>
      <c r="E389" s="33" t="str">
        <f t="shared" si="29"/>
        <v/>
      </c>
      <c r="F389" s="34" t="str">
        <f t="shared" si="25"/>
        <v/>
      </c>
      <c r="I389" s="31"/>
      <c r="J389" s="36"/>
      <c r="K389" s="34" t="str">
        <f t="shared" si="26"/>
        <v/>
      </c>
      <c r="N389" s="31"/>
      <c r="O389" s="36"/>
      <c r="P389" s="34" t="str">
        <f t="shared" si="27"/>
        <v/>
      </c>
      <c r="S389" s="31"/>
      <c r="T389" s="36"/>
      <c r="U389" s="34" t="str">
        <f t="shared" si="28"/>
        <v/>
      </c>
    </row>
    <row r="390" spans="3:21" x14ac:dyDescent="0.2">
      <c r="C390" s="31"/>
      <c r="D390" s="36"/>
      <c r="E390" s="33" t="str">
        <f t="shared" si="29"/>
        <v/>
      </c>
      <c r="F390" s="34" t="str">
        <f t="shared" si="25"/>
        <v/>
      </c>
      <c r="I390" s="31"/>
      <c r="J390" s="36"/>
      <c r="K390" s="34" t="str">
        <f t="shared" si="26"/>
        <v/>
      </c>
      <c r="N390" s="31"/>
      <c r="O390" s="36"/>
      <c r="P390" s="34" t="str">
        <f t="shared" si="27"/>
        <v/>
      </c>
      <c r="S390" s="31"/>
      <c r="T390" s="36"/>
      <c r="U390" s="34" t="str">
        <f t="shared" si="28"/>
        <v/>
      </c>
    </row>
    <row r="391" spans="3:21" x14ac:dyDescent="0.2">
      <c r="C391" s="31"/>
      <c r="D391" s="36"/>
      <c r="E391" s="33" t="str">
        <f t="shared" si="29"/>
        <v/>
      </c>
      <c r="F391" s="34" t="str">
        <f t="shared" si="25"/>
        <v/>
      </c>
      <c r="I391" s="31"/>
      <c r="J391" s="36"/>
      <c r="K391" s="34" t="str">
        <f t="shared" si="26"/>
        <v/>
      </c>
      <c r="N391" s="31"/>
      <c r="O391" s="36"/>
      <c r="P391" s="34" t="str">
        <f t="shared" si="27"/>
        <v/>
      </c>
      <c r="S391" s="31"/>
      <c r="T391" s="36"/>
      <c r="U391" s="34" t="str">
        <f t="shared" si="28"/>
        <v/>
      </c>
    </row>
    <row r="392" spans="3:21" x14ac:dyDescent="0.2">
      <c r="C392" s="31"/>
      <c r="D392" s="36"/>
      <c r="E392" s="33" t="str">
        <f t="shared" si="29"/>
        <v/>
      </c>
      <c r="F392" s="34" t="str">
        <f t="shared" si="25"/>
        <v/>
      </c>
      <c r="I392" s="31"/>
      <c r="J392" s="36"/>
      <c r="K392" s="34" t="str">
        <f t="shared" si="26"/>
        <v/>
      </c>
      <c r="N392" s="31"/>
      <c r="O392" s="36"/>
      <c r="P392" s="34" t="str">
        <f t="shared" si="27"/>
        <v/>
      </c>
      <c r="S392" s="31"/>
      <c r="T392" s="36"/>
      <c r="U392" s="34" t="str">
        <f t="shared" si="28"/>
        <v/>
      </c>
    </row>
    <row r="393" spans="3:21" x14ac:dyDescent="0.2">
      <c r="C393" s="31"/>
      <c r="D393" s="36"/>
      <c r="E393" s="33" t="str">
        <f t="shared" si="29"/>
        <v/>
      </c>
      <c r="F393" s="34" t="str">
        <f t="shared" si="25"/>
        <v/>
      </c>
      <c r="I393" s="31"/>
      <c r="J393" s="36"/>
      <c r="K393" s="34" t="str">
        <f t="shared" si="26"/>
        <v/>
      </c>
      <c r="N393" s="31"/>
      <c r="O393" s="36"/>
      <c r="P393" s="34" t="str">
        <f t="shared" si="27"/>
        <v/>
      </c>
      <c r="S393" s="31"/>
      <c r="T393" s="36"/>
      <c r="U393" s="34" t="str">
        <f t="shared" si="28"/>
        <v/>
      </c>
    </row>
    <row r="394" spans="3:21" x14ac:dyDescent="0.2">
      <c r="C394" s="31"/>
      <c r="D394" s="36"/>
      <c r="E394" s="33" t="str">
        <f t="shared" si="29"/>
        <v/>
      </c>
      <c r="F394" s="34" t="str">
        <f t="shared" si="25"/>
        <v/>
      </c>
      <c r="I394" s="31"/>
      <c r="J394" s="36"/>
      <c r="K394" s="34" t="str">
        <f t="shared" si="26"/>
        <v/>
      </c>
      <c r="N394" s="31"/>
      <c r="O394" s="36"/>
      <c r="P394" s="34" t="str">
        <f t="shared" si="27"/>
        <v/>
      </c>
      <c r="S394" s="31"/>
      <c r="T394" s="36"/>
      <c r="U394" s="34" t="str">
        <f t="shared" si="28"/>
        <v/>
      </c>
    </row>
    <row r="395" spans="3:21" x14ac:dyDescent="0.2">
      <c r="C395" s="31"/>
      <c r="D395" s="36"/>
      <c r="E395" s="33" t="str">
        <f t="shared" si="29"/>
        <v/>
      </c>
      <c r="F395" s="34" t="str">
        <f t="shared" si="25"/>
        <v/>
      </c>
      <c r="I395" s="31"/>
      <c r="J395" s="36"/>
      <c r="K395" s="34" t="str">
        <f t="shared" si="26"/>
        <v/>
      </c>
      <c r="N395" s="31"/>
      <c r="O395" s="36"/>
      <c r="P395" s="34" t="str">
        <f t="shared" si="27"/>
        <v/>
      </c>
      <c r="S395" s="31"/>
      <c r="T395" s="36"/>
      <c r="U395" s="34" t="str">
        <f t="shared" si="28"/>
        <v/>
      </c>
    </row>
    <row r="396" spans="3:21" x14ac:dyDescent="0.2">
      <c r="C396" s="31"/>
      <c r="D396" s="36"/>
      <c r="E396" s="33" t="str">
        <f t="shared" si="29"/>
        <v/>
      </c>
      <c r="F396" s="34" t="str">
        <f t="shared" ref="F396:F459" si="30">IF(ISBLANK(C396),"",IF(OR($X$11="",$Z$11=""),"",IF(AND(MONTH(C396)&gt;=MONTH($X$11&amp;1),MONTH(C396)&lt;=MONTH($Z$11&amp;1)),"summer","winter")))</f>
        <v/>
      </c>
      <c r="I396" s="31"/>
      <c r="J396" s="36"/>
      <c r="K396" s="34" t="str">
        <f t="shared" ref="K396:K459" si="31">IF(ISBLANK(I396),"",IF(OR($X$11="",$Z$11=""),"",IF(AND(MONTH(I396)&gt;=MONTH($X$11&amp;1),MONTH(I396)&lt;=MONTH($Z$11&amp;1)),"summer","winter")))</f>
        <v/>
      </c>
      <c r="N396" s="31"/>
      <c r="O396" s="36"/>
      <c r="P396" s="34" t="str">
        <f t="shared" ref="P396:P459" si="32">IF(ISBLANK(N396),"",IF(OR($X$11="",$Z$11=""),"",IF(AND(MONTH(N396)&gt;=MONTH($X$11&amp;1),MONTH(N396)&lt;=MONTH($Z$11&amp;1)),"summer","winter")))</f>
        <v/>
      </c>
      <c r="S396" s="31"/>
      <c r="T396" s="36"/>
      <c r="U396" s="34" t="str">
        <f t="shared" ref="U396:U459" si="33">IF(ISBLANK(S396),"",IF(OR($X$11="",$Z$11=""),"",IF(AND(MONTH(S396)&gt;=MONTH($X$11&amp;1),MONTH(S396)&lt;=MONTH($Z$11&amp;1)),"summer","winter")))</f>
        <v/>
      </c>
    </row>
    <row r="397" spans="3:21" x14ac:dyDescent="0.2">
      <c r="C397" s="31"/>
      <c r="D397" s="36"/>
      <c r="E397" s="33" t="str">
        <f t="shared" ref="E397:E460" si="34">IF(ISBLANK(D397),"",IF(LEFT(D397,1)="&lt;",0,VALUE(D397)))</f>
        <v/>
      </c>
      <c r="F397" s="34" t="str">
        <f t="shared" si="30"/>
        <v/>
      </c>
      <c r="I397" s="31"/>
      <c r="J397" s="36"/>
      <c r="K397" s="34" t="str">
        <f t="shared" si="31"/>
        <v/>
      </c>
      <c r="N397" s="31"/>
      <c r="O397" s="36"/>
      <c r="P397" s="34" t="str">
        <f t="shared" si="32"/>
        <v/>
      </c>
      <c r="S397" s="31"/>
      <c r="T397" s="36"/>
      <c r="U397" s="34" t="str">
        <f t="shared" si="33"/>
        <v/>
      </c>
    </row>
    <row r="398" spans="3:21" x14ac:dyDescent="0.2">
      <c r="C398" s="31"/>
      <c r="D398" s="36"/>
      <c r="E398" s="33" t="str">
        <f t="shared" si="34"/>
        <v/>
      </c>
      <c r="F398" s="34" t="str">
        <f t="shared" si="30"/>
        <v/>
      </c>
      <c r="I398" s="31"/>
      <c r="J398" s="36"/>
      <c r="K398" s="34" t="str">
        <f t="shared" si="31"/>
        <v/>
      </c>
      <c r="N398" s="31"/>
      <c r="O398" s="36"/>
      <c r="P398" s="34" t="str">
        <f t="shared" si="32"/>
        <v/>
      </c>
      <c r="S398" s="31"/>
      <c r="T398" s="36"/>
      <c r="U398" s="34" t="str">
        <f t="shared" si="33"/>
        <v/>
      </c>
    </row>
    <row r="399" spans="3:21" x14ac:dyDescent="0.2">
      <c r="C399" s="31"/>
      <c r="D399" s="36"/>
      <c r="E399" s="33" t="str">
        <f t="shared" si="34"/>
        <v/>
      </c>
      <c r="F399" s="34" t="str">
        <f t="shared" si="30"/>
        <v/>
      </c>
      <c r="I399" s="31"/>
      <c r="J399" s="36"/>
      <c r="K399" s="34" t="str">
        <f t="shared" si="31"/>
        <v/>
      </c>
      <c r="N399" s="31"/>
      <c r="O399" s="36"/>
      <c r="P399" s="34" t="str">
        <f t="shared" si="32"/>
        <v/>
      </c>
      <c r="S399" s="31"/>
      <c r="T399" s="36"/>
      <c r="U399" s="34" t="str">
        <f t="shared" si="33"/>
        <v/>
      </c>
    </row>
    <row r="400" spans="3:21" x14ac:dyDescent="0.2">
      <c r="C400" s="31"/>
      <c r="D400" s="36"/>
      <c r="E400" s="33" t="str">
        <f t="shared" si="34"/>
        <v/>
      </c>
      <c r="F400" s="34" t="str">
        <f t="shared" si="30"/>
        <v/>
      </c>
      <c r="I400" s="31"/>
      <c r="J400" s="36"/>
      <c r="K400" s="34" t="str">
        <f t="shared" si="31"/>
        <v/>
      </c>
      <c r="N400" s="31"/>
      <c r="O400" s="36"/>
      <c r="P400" s="34" t="str">
        <f t="shared" si="32"/>
        <v/>
      </c>
      <c r="S400" s="31"/>
      <c r="T400" s="36"/>
      <c r="U400" s="34" t="str">
        <f t="shared" si="33"/>
        <v/>
      </c>
    </row>
    <row r="401" spans="3:21" x14ac:dyDescent="0.2">
      <c r="C401" s="31"/>
      <c r="D401" s="36"/>
      <c r="E401" s="33" t="str">
        <f t="shared" si="34"/>
        <v/>
      </c>
      <c r="F401" s="34" t="str">
        <f t="shared" si="30"/>
        <v/>
      </c>
      <c r="I401" s="31"/>
      <c r="J401" s="36"/>
      <c r="K401" s="34" t="str">
        <f t="shared" si="31"/>
        <v/>
      </c>
      <c r="N401" s="31"/>
      <c r="O401" s="36"/>
      <c r="P401" s="34" t="str">
        <f t="shared" si="32"/>
        <v/>
      </c>
      <c r="S401" s="31"/>
      <c r="T401" s="36"/>
      <c r="U401" s="34" t="str">
        <f t="shared" si="33"/>
        <v/>
      </c>
    </row>
    <row r="402" spans="3:21" x14ac:dyDescent="0.2">
      <c r="C402" s="31"/>
      <c r="D402" s="36"/>
      <c r="E402" s="33" t="str">
        <f t="shared" si="34"/>
        <v/>
      </c>
      <c r="F402" s="34" t="str">
        <f t="shared" si="30"/>
        <v/>
      </c>
      <c r="I402" s="31"/>
      <c r="J402" s="36"/>
      <c r="K402" s="34" t="str">
        <f t="shared" si="31"/>
        <v/>
      </c>
      <c r="N402" s="31"/>
      <c r="O402" s="36"/>
      <c r="P402" s="34" t="str">
        <f t="shared" si="32"/>
        <v/>
      </c>
      <c r="S402" s="31"/>
      <c r="T402" s="36"/>
      <c r="U402" s="34" t="str">
        <f t="shared" si="33"/>
        <v/>
      </c>
    </row>
    <row r="403" spans="3:21" x14ac:dyDescent="0.2">
      <c r="C403" s="31"/>
      <c r="D403" s="36"/>
      <c r="E403" s="33" t="str">
        <f t="shared" si="34"/>
        <v/>
      </c>
      <c r="F403" s="34" t="str">
        <f t="shared" si="30"/>
        <v/>
      </c>
      <c r="I403" s="31"/>
      <c r="J403" s="36"/>
      <c r="K403" s="34" t="str">
        <f t="shared" si="31"/>
        <v/>
      </c>
      <c r="N403" s="31"/>
      <c r="O403" s="36"/>
      <c r="P403" s="34" t="str">
        <f t="shared" si="32"/>
        <v/>
      </c>
      <c r="S403" s="31"/>
      <c r="T403" s="36"/>
      <c r="U403" s="34" t="str">
        <f t="shared" si="33"/>
        <v/>
      </c>
    </row>
    <row r="404" spans="3:21" x14ac:dyDescent="0.2">
      <c r="C404" s="31"/>
      <c r="D404" s="36"/>
      <c r="E404" s="33" t="str">
        <f t="shared" si="34"/>
        <v/>
      </c>
      <c r="F404" s="34" t="str">
        <f t="shared" si="30"/>
        <v/>
      </c>
      <c r="I404" s="31"/>
      <c r="J404" s="36"/>
      <c r="K404" s="34" t="str">
        <f t="shared" si="31"/>
        <v/>
      </c>
      <c r="N404" s="31"/>
      <c r="O404" s="36"/>
      <c r="P404" s="34" t="str">
        <f t="shared" si="32"/>
        <v/>
      </c>
      <c r="S404" s="31"/>
      <c r="T404" s="36"/>
      <c r="U404" s="34" t="str">
        <f t="shared" si="33"/>
        <v/>
      </c>
    </row>
    <row r="405" spans="3:21" x14ac:dyDescent="0.2">
      <c r="C405" s="31"/>
      <c r="D405" s="36"/>
      <c r="E405" s="33" t="str">
        <f t="shared" si="34"/>
        <v/>
      </c>
      <c r="F405" s="34" t="str">
        <f t="shared" si="30"/>
        <v/>
      </c>
      <c r="I405" s="31"/>
      <c r="J405" s="36"/>
      <c r="K405" s="34" t="str">
        <f t="shared" si="31"/>
        <v/>
      </c>
      <c r="N405" s="31"/>
      <c r="O405" s="36"/>
      <c r="P405" s="34" t="str">
        <f t="shared" si="32"/>
        <v/>
      </c>
      <c r="S405" s="31"/>
      <c r="T405" s="36"/>
      <c r="U405" s="34" t="str">
        <f t="shared" si="33"/>
        <v/>
      </c>
    </row>
    <row r="406" spans="3:21" x14ac:dyDescent="0.2">
      <c r="C406" s="31"/>
      <c r="D406" s="36"/>
      <c r="E406" s="33" t="str">
        <f t="shared" si="34"/>
        <v/>
      </c>
      <c r="F406" s="34" t="str">
        <f t="shared" si="30"/>
        <v/>
      </c>
      <c r="I406" s="31"/>
      <c r="J406" s="36"/>
      <c r="K406" s="34" t="str">
        <f t="shared" si="31"/>
        <v/>
      </c>
      <c r="N406" s="31"/>
      <c r="O406" s="36"/>
      <c r="P406" s="34" t="str">
        <f t="shared" si="32"/>
        <v/>
      </c>
      <c r="S406" s="31"/>
      <c r="T406" s="36"/>
      <c r="U406" s="34" t="str">
        <f t="shared" si="33"/>
        <v/>
      </c>
    </row>
    <row r="407" spans="3:21" x14ac:dyDescent="0.2">
      <c r="C407" s="31"/>
      <c r="D407" s="36"/>
      <c r="E407" s="33" t="str">
        <f t="shared" si="34"/>
        <v/>
      </c>
      <c r="F407" s="34" t="str">
        <f t="shared" si="30"/>
        <v/>
      </c>
      <c r="I407" s="31"/>
      <c r="J407" s="36"/>
      <c r="K407" s="34" t="str">
        <f t="shared" si="31"/>
        <v/>
      </c>
      <c r="N407" s="31"/>
      <c r="O407" s="36"/>
      <c r="P407" s="34" t="str">
        <f t="shared" si="32"/>
        <v/>
      </c>
      <c r="S407" s="31"/>
      <c r="T407" s="36"/>
      <c r="U407" s="34" t="str">
        <f t="shared" si="33"/>
        <v/>
      </c>
    </row>
    <row r="408" spans="3:21" x14ac:dyDescent="0.2">
      <c r="C408" s="31"/>
      <c r="D408" s="36"/>
      <c r="E408" s="33" t="str">
        <f t="shared" si="34"/>
        <v/>
      </c>
      <c r="F408" s="34" t="str">
        <f t="shared" si="30"/>
        <v/>
      </c>
      <c r="I408" s="31"/>
      <c r="J408" s="36"/>
      <c r="K408" s="34" t="str">
        <f t="shared" si="31"/>
        <v/>
      </c>
      <c r="N408" s="31"/>
      <c r="O408" s="36"/>
      <c r="P408" s="34" t="str">
        <f t="shared" si="32"/>
        <v/>
      </c>
      <c r="S408" s="31"/>
      <c r="T408" s="36"/>
      <c r="U408" s="34" t="str">
        <f t="shared" si="33"/>
        <v/>
      </c>
    </row>
    <row r="409" spans="3:21" x14ac:dyDescent="0.2">
      <c r="C409" s="31"/>
      <c r="D409" s="36"/>
      <c r="E409" s="33" t="str">
        <f t="shared" si="34"/>
        <v/>
      </c>
      <c r="F409" s="34" t="str">
        <f t="shared" si="30"/>
        <v/>
      </c>
      <c r="I409" s="31"/>
      <c r="J409" s="36"/>
      <c r="K409" s="34" t="str">
        <f t="shared" si="31"/>
        <v/>
      </c>
      <c r="N409" s="31"/>
      <c r="O409" s="36"/>
      <c r="P409" s="34" t="str">
        <f t="shared" si="32"/>
        <v/>
      </c>
      <c r="S409" s="31"/>
      <c r="T409" s="36"/>
      <c r="U409" s="34" t="str">
        <f t="shared" si="33"/>
        <v/>
      </c>
    </row>
    <row r="410" spans="3:21" x14ac:dyDescent="0.2">
      <c r="C410" s="31"/>
      <c r="D410" s="36"/>
      <c r="E410" s="33" t="str">
        <f t="shared" si="34"/>
        <v/>
      </c>
      <c r="F410" s="34" t="str">
        <f t="shared" si="30"/>
        <v/>
      </c>
      <c r="I410" s="31"/>
      <c r="J410" s="36"/>
      <c r="K410" s="34" t="str">
        <f t="shared" si="31"/>
        <v/>
      </c>
      <c r="N410" s="31"/>
      <c r="O410" s="36"/>
      <c r="P410" s="34" t="str">
        <f t="shared" si="32"/>
        <v/>
      </c>
      <c r="S410" s="31"/>
      <c r="T410" s="36"/>
      <c r="U410" s="34" t="str">
        <f t="shared" si="33"/>
        <v/>
      </c>
    </row>
    <row r="411" spans="3:21" x14ac:dyDescent="0.2">
      <c r="C411" s="31"/>
      <c r="D411" s="36"/>
      <c r="E411" s="33" t="str">
        <f t="shared" si="34"/>
        <v/>
      </c>
      <c r="F411" s="34" t="str">
        <f t="shared" si="30"/>
        <v/>
      </c>
      <c r="I411" s="31"/>
      <c r="J411" s="36"/>
      <c r="K411" s="34" t="str">
        <f t="shared" si="31"/>
        <v/>
      </c>
      <c r="N411" s="31"/>
      <c r="O411" s="36"/>
      <c r="P411" s="34" t="str">
        <f t="shared" si="32"/>
        <v/>
      </c>
      <c r="S411" s="31"/>
      <c r="T411" s="36"/>
      <c r="U411" s="34" t="str">
        <f t="shared" si="33"/>
        <v/>
      </c>
    </row>
    <row r="412" spans="3:21" x14ac:dyDescent="0.2">
      <c r="C412" s="31"/>
      <c r="D412" s="36"/>
      <c r="E412" s="33" t="str">
        <f t="shared" si="34"/>
        <v/>
      </c>
      <c r="F412" s="34" t="str">
        <f t="shared" si="30"/>
        <v/>
      </c>
      <c r="I412" s="31"/>
      <c r="J412" s="36"/>
      <c r="K412" s="34" t="str">
        <f t="shared" si="31"/>
        <v/>
      </c>
      <c r="N412" s="31"/>
      <c r="O412" s="36"/>
      <c r="P412" s="34" t="str">
        <f t="shared" si="32"/>
        <v/>
      </c>
      <c r="S412" s="31"/>
      <c r="T412" s="36"/>
      <c r="U412" s="34" t="str">
        <f t="shared" si="33"/>
        <v/>
      </c>
    </row>
    <row r="413" spans="3:21" x14ac:dyDescent="0.2">
      <c r="C413" s="31"/>
      <c r="D413" s="36"/>
      <c r="E413" s="33" t="str">
        <f t="shared" si="34"/>
        <v/>
      </c>
      <c r="F413" s="34" t="str">
        <f t="shared" si="30"/>
        <v/>
      </c>
      <c r="I413" s="31"/>
      <c r="J413" s="36"/>
      <c r="K413" s="34" t="str">
        <f t="shared" si="31"/>
        <v/>
      </c>
      <c r="N413" s="31"/>
      <c r="O413" s="36"/>
      <c r="P413" s="34" t="str">
        <f t="shared" si="32"/>
        <v/>
      </c>
      <c r="S413" s="31"/>
      <c r="T413" s="36"/>
      <c r="U413" s="34" t="str">
        <f t="shared" si="33"/>
        <v/>
      </c>
    </row>
    <row r="414" spans="3:21" x14ac:dyDescent="0.2">
      <c r="C414" s="31"/>
      <c r="D414" s="36"/>
      <c r="E414" s="33" t="str">
        <f t="shared" si="34"/>
        <v/>
      </c>
      <c r="F414" s="34" t="str">
        <f t="shared" si="30"/>
        <v/>
      </c>
      <c r="I414" s="31"/>
      <c r="J414" s="36"/>
      <c r="K414" s="34" t="str">
        <f t="shared" si="31"/>
        <v/>
      </c>
      <c r="N414" s="31"/>
      <c r="O414" s="36"/>
      <c r="P414" s="34" t="str">
        <f t="shared" si="32"/>
        <v/>
      </c>
      <c r="S414" s="31"/>
      <c r="T414" s="36"/>
      <c r="U414" s="34" t="str">
        <f t="shared" si="33"/>
        <v/>
      </c>
    </row>
    <row r="415" spans="3:21" x14ac:dyDescent="0.2">
      <c r="C415" s="31"/>
      <c r="D415" s="36"/>
      <c r="E415" s="33" t="str">
        <f t="shared" si="34"/>
        <v/>
      </c>
      <c r="F415" s="34" t="str">
        <f t="shared" si="30"/>
        <v/>
      </c>
      <c r="I415" s="31"/>
      <c r="J415" s="36"/>
      <c r="K415" s="34" t="str">
        <f t="shared" si="31"/>
        <v/>
      </c>
      <c r="N415" s="31"/>
      <c r="O415" s="36"/>
      <c r="P415" s="34" t="str">
        <f t="shared" si="32"/>
        <v/>
      </c>
      <c r="S415" s="31"/>
      <c r="T415" s="36"/>
      <c r="U415" s="34" t="str">
        <f t="shared" si="33"/>
        <v/>
      </c>
    </row>
    <row r="416" spans="3:21" x14ac:dyDescent="0.2">
      <c r="C416" s="31"/>
      <c r="D416" s="36"/>
      <c r="E416" s="33" t="str">
        <f t="shared" si="34"/>
        <v/>
      </c>
      <c r="F416" s="34" t="str">
        <f t="shared" si="30"/>
        <v/>
      </c>
      <c r="I416" s="31"/>
      <c r="J416" s="36"/>
      <c r="K416" s="34" t="str">
        <f t="shared" si="31"/>
        <v/>
      </c>
      <c r="N416" s="31"/>
      <c r="O416" s="36"/>
      <c r="P416" s="34" t="str">
        <f t="shared" si="32"/>
        <v/>
      </c>
      <c r="S416" s="31"/>
      <c r="T416" s="36"/>
      <c r="U416" s="34" t="str">
        <f t="shared" si="33"/>
        <v/>
      </c>
    </row>
    <row r="417" spans="3:21" x14ac:dyDescent="0.2">
      <c r="C417" s="31"/>
      <c r="D417" s="36"/>
      <c r="E417" s="33" t="str">
        <f t="shared" si="34"/>
        <v/>
      </c>
      <c r="F417" s="34" t="str">
        <f t="shared" si="30"/>
        <v/>
      </c>
      <c r="I417" s="31"/>
      <c r="J417" s="36"/>
      <c r="K417" s="34" t="str">
        <f t="shared" si="31"/>
        <v/>
      </c>
      <c r="N417" s="31"/>
      <c r="O417" s="36"/>
      <c r="P417" s="34" t="str">
        <f t="shared" si="32"/>
        <v/>
      </c>
      <c r="S417" s="31"/>
      <c r="T417" s="36"/>
      <c r="U417" s="34" t="str">
        <f t="shared" si="33"/>
        <v/>
      </c>
    </row>
    <row r="418" spans="3:21" x14ac:dyDescent="0.2">
      <c r="C418" s="31"/>
      <c r="D418" s="36"/>
      <c r="E418" s="33" t="str">
        <f t="shared" si="34"/>
        <v/>
      </c>
      <c r="F418" s="34" t="str">
        <f t="shared" si="30"/>
        <v/>
      </c>
      <c r="I418" s="31"/>
      <c r="J418" s="36"/>
      <c r="K418" s="34" t="str">
        <f t="shared" si="31"/>
        <v/>
      </c>
      <c r="N418" s="31"/>
      <c r="O418" s="36"/>
      <c r="P418" s="34" t="str">
        <f t="shared" si="32"/>
        <v/>
      </c>
      <c r="S418" s="31"/>
      <c r="T418" s="36"/>
      <c r="U418" s="34" t="str">
        <f t="shared" si="33"/>
        <v/>
      </c>
    </row>
    <row r="419" spans="3:21" x14ac:dyDescent="0.2">
      <c r="C419" s="31"/>
      <c r="D419" s="36"/>
      <c r="E419" s="33" t="str">
        <f t="shared" si="34"/>
        <v/>
      </c>
      <c r="F419" s="34" t="str">
        <f t="shared" si="30"/>
        <v/>
      </c>
      <c r="I419" s="31"/>
      <c r="J419" s="36"/>
      <c r="K419" s="34" t="str">
        <f t="shared" si="31"/>
        <v/>
      </c>
      <c r="N419" s="31"/>
      <c r="O419" s="36"/>
      <c r="P419" s="34" t="str">
        <f t="shared" si="32"/>
        <v/>
      </c>
      <c r="S419" s="31"/>
      <c r="T419" s="36"/>
      <c r="U419" s="34" t="str">
        <f t="shared" si="33"/>
        <v/>
      </c>
    </row>
    <row r="420" spans="3:21" x14ac:dyDescent="0.2">
      <c r="C420" s="31"/>
      <c r="D420" s="36"/>
      <c r="E420" s="33" t="str">
        <f t="shared" si="34"/>
        <v/>
      </c>
      <c r="F420" s="34" t="str">
        <f t="shared" si="30"/>
        <v/>
      </c>
      <c r="I420" s="31"/>
      <c r="J420" s="36"/>
      <c r="K420" s="34" t="str">
        <f t="shared" si="31"/>
        <v/>
      </c>
      <c r="N420" s="31"/>
      <c r="O420" s="36"/>
      <c r="P420" s="34" t="str">
        <f t="shared" si="32"/>
        <v/>
      </c>
      <c r="S420" s="31"/>
      <c r="T420" s="36"/>
      <c r="U420" s="34" t="str">
        <f t="shared" si="33"/>
        <v/>
      </c>
    </row>
    <row r="421" spans="3:21" x14ac:dyDescent="0.2">
      <c r="C421" s="31"/>
      <c r="D421" s="36"/>
      <c r="E421" s="33" t="str">
        <f t="shared" si="34"/>
        <v/>
      </c>
      <c r="F421" s="34" t="str">
        <f t="shared" si="30"/>
        <v/>
      </c>
      <c r="I421" s="31"/>
      <c r="J421" s="36"/>
      <c r="K421" s="34" t="str">
        <f t="shared" si="31"/>
        <v/>
      </c>
      <c r="N421" s="31"/>
      <c r="O421" s="36"/>
      <c r="P421" s="34" t="str">
        <f t="shared" si="32"/>
        <v/>
      </c>
      <c r="S421" s="31"/>
      <c r="T421" s="36"/>
      <c r="U421" s="34" t="str">
        <f t="shared" si="33"/>
        <v/>
      </c>
    </row>
    <row r="422" spans="3:21" x14ac:dyDescent="0.2">
      <c r="C422" s="31"/>
      <c r="D422" s="36"/>
      <c r="E422" s="33" t="str">
        <f t="shared" si="34"/>
        <v/>
      </c>
      <c r="F422" s="34" t="str">
        <f t="shared" si="30"/>
        <v/>
      </c>
      <c r="I422" s="31"/>
      <c r="J422" s="36"/>
      <c r="K422" s="34" t="str">
        <f t="shared" si="31"/>
        <v/>
      </c>
      <c r="N422" s="31"/>
      <c r="O422" s="36"/>
      <c r="P422" s="34" t="str">
        <f t="shared" si="32"/>
        <v/>
      </c>
      <c r="S422" s="31"/>
      <c r="T422" s="36"/>
      <c r="U422" s="34" t="str">
        <f t="shared" si="33"/>
        <v/>
      </c>
    </row>
    <row r="423" spans="3:21" x14ac:dyDescent="0.2">
      <c r="C423" s="31"/>
      <c r="D423" s="36"/>
      <c r="E423" s="33" t="str">
        <f t="shared" si="34"/>
        <v/>
      </c>
      <c r="F423" s="34" t="str">
        <f t="shared" si="30"/>
        <v/>
      </c>
      <c r="I423" s="31"/>
      <c r="J423" s="36"/>
      <c r="K423" s="34" t="str">
        <f t="shared" si="31"/>
        <v/>
      </c>
      <c r="N423" s="31"/>
      <c r="O423" s="36"/>
      <c r="P423" s="34" t="str">
        <f t="shared" si="32"/>
        <v/>
      </c>
      <c r="S423" s="31"/>
      <c r="T423" s="36"/>
      <c r="U423" s="34" t="str">
        <f t="shared" si="33"/>
        <v/>
      </c>
    </row>
    <row r="424" spans="3:21" x14ac:dyDescent="0.2">
      <c r="C424" s="31"/>
      <c r="D424" s="36"/>
      <c r="E424" s="33" t="str">
        <f t="shared" si="34"/>
        <v/>
      </c>
      <c r="F424" s="34" t="str">
        <f t="shared" si="30"/>
        <v/>
      </c>
      <c r="I424" s="31"/>
      <c r="J424" s="36"/>
      <c r="K424" s="34" t="str">
        <f t="shared" si="31"/>
        <v/>
      </c>
      <c r="N424" s="31"/>
      <c r="O424" s="36"/>
      <c r="P424" s="34" t="str">
        <f t="shared" si="32"/>
        <v/>
      </c>
      <c r="S424" s="31"/>
      <c r="T424" s="36"/>
      <c r="U424" s="34" t="str">
        <f t="shared" si="33"/>
        <v/>
      </c>
    </row>
    <row r="425" spans="3:21" x14ac:dyDescent="0.2">
      <c r="C425" s="31"/>
      <c r="D425" s="36"/>
      <c r="E425" s="33" t="str">
        <f t="shared" si="34"/>
        <v/>
      </c>
      <c r="F425" s="34" t="str">
        <f t="shared" si="30"/>
        <v/>
      </c>
      <c r="I425" s="31"/>
      <c r="J425" s="36"/>
      <c r="K425" s="34" t="str">
        <f t="shared" si="31"/>
        <v/>
      </c>
      <c r="N425" s="31"/>
      <c r="O425" s="36"/>
      <c r="P425" s="34" t="str">
        <f t="shared" si="32"/>
        <v/>
      </c>
      <c r="S425" s="31"/>
      <c r="T425" s="36"/>
      <c r="U425" s="34" t="str">
        <f t="shared" si="33"/>
        <v/>
      </c>
    </row>
    <row r="426" spans="3:21" x14ac:dyDescent="0.2">
      <c r="C426" s="31"/>
      <c r="D426" s="36"/>
      <c r="E426" s="33" t="str">
        <f t="shared" si="34"/>
        <v/>
      </c>
      <c r="F426" s="34" t="str">
        <f t="shared" si="30"/>
        <v/>
      </c>
      <c r="I426" s="31"/>
      <c r="J426" s="36"/>
      <c r="K426" s="34" t="str">
        <f t="shared" si="31"/>
        <v/>
      </c>
      <c r="N426" s="31"/>
      <c r="O426" s="36"/>
      <c r="P426" s="34" t="str">
        <f t="shared" si="32"/>
        <v/>
      </c>
      <c r="S426" s="31"/>
      <c r="T426" s="36"/>
      <c r="U426" s="34" t="str">
        <f t="shared" si="33"/>
        <v/>
      </c>
    </row>
    <row r="427" spans="3:21" x14ac:dyDescent="0.2">
      <c r="C427" s="31"/>
      <c r="D427" s="36"/>
      <c r="E427" s="33" t="str">
        <f t="shared" si="34"/>
        <v/>
      </c>
      <c r="F427" s="34" t="str">
        <f t="shared" si="30"/>
        <v/>
      </c>
      <c r="I427" s="31"/>
      <c r="J427" s="36"/>
      <c r="K427" s="34" t="str">
        <f t="shared" si="31"/>
        <v/>
      </c>
      <c r="N427" s="31"/>
      <c r="O427" s="36"/>
      <c r="P427" s="34" t="str">
        <f t="shared" si="32"/>
        <v/>
      </c>
      <c r="S427" s="31"/>
      <c r="T427" s="36"/>
      <c r="U427" s="34" t="str">
        <f t="shared" si="33"/>
        <v/>
      </c>
    </row>
    <row r="428" spans="3:21" x14ac:dyDescent="0.2">
      <c r="C428" s="31"/>
      <c r="D428" s="36"/>
      <c r="E428" s="33" t="str">
        <f t="shared" si="34"/>
        <v/>
      </c>
      <c r="F428" s="34" t="str">
        <f t="shared" si="30"/>
        <v/>
      </c>
      <c r="I428" s="31"/>
      <c r="J428" s="36"/>
      <c r="K428" s="34" t="str">
        <f t="shared" si="31"/>
        <v/>
      </c>
      <c r="N428" s="31"/>
      <c r="O428" s="36"/>
      <c r="P428" s="34" t="str">
        <f t="shared" si="32"/>
        <v/>
      </c>
      <c r="S428" s="31"/>
      <c r="T428" s="36"/>
      <c r="U428" s="34" t="str">
        <f t="shared" si="33"/>
        <v/>
      </c>
    </row>
    <row r="429" spans="3:21" x14ac:dyDescent="0.2">
      <c r="C429" s="31"/>
      <c r="D429" s="36"/>
      <c r="E429" s="33" t="str">
        <f t="shared" si="34"/>
        <v/>
      </c>
      <c r="F429" s="34" t="str">
        <f t="shared" si="30"/>
        <v/>
      </c>
      <c r="I429" s="31"/>
      <c r="J429" s="36"/>
      <c r="K429" s="34" t="str">
        <f t="shared" si="31"/>
        <v/>
      </c>
      <c r="N429" s="31"/>
      <c r="O429" s="36"/>
      <c r="P429" s="34" t="str">
        <f t="shared" si="32"/>
        <v/>
      </c>
      <c r="S429" s="31"/>
      <c r="T429" s="36"/>
      <c r="U429" s="34" t="str">
        <f t="shared" si="33"/>
        <v/>
      </c>
    </row>
    <row r="430" spans="3:21" x14ac:dyDescent="0.2">
      <c r="C430" s="31"/>
      <c r="D430" s="36"/>
      <c r="E430" s="33" t="str">
        <f t="shared" si="34"/>
        <v/>
      </c>
      <c r="F430" s="34" t="str">
        <f t="shared" si="30"/>
        <v/>
      </c>
      <c r="I430" s="31"/>
      <c r="J430" s="36"/>
      <c r="K430" s="34" t="str">
        <f t="shared" si="31"/>
        <v/>
      </c>
      <c r="N430" s="31"/>
      <c r="O430" s="36"/>
      <c r="P430" s="34" t="str">
        <f t="shared" si="32"/>
        <v/>
      </c>
      <c r="S430" s="31"/>
      <c r="T430" s="36"/>
      <c r="U430" s="34" t="str">
        <f t="shared" si="33"/>
        <v/>
      </c>
    </row>
    <row r="431" spans="3:21" x14ac:dyDescent="0.2">
      <c r="C431" s="31"/>
      <c r="D431" s="36"/>
      <c r="E431" s="33" t="str">
        <f t="shared" si="34"/>
        <v/>
      </c>
      <c r="F431" s="34" t="str">
        <f t="shared" si="30"/>
        <v/>
      </c>
      <c r="I431" s="31"/>
      <c r="J431" s="36"/>
      <c r="K431" s="34" t="str">
        <f t="shared" si="31"/>
        <v/>
      </c>
      <c r="N431" s="31"/>
      <c r="O431" s="36"/>
      <c r="P431" s="34" t="str">
        <f t="shared" si="32"/>
        <v/>
      </c>
      <c r="S431" s="31"/>
      <c r="T431" s="36"/>
      <c r="U431" s="34" t="str">
        <f t="shared" si="33"/>
        <v/>
      </c>
    </row>
    <row r="432" spans="3:21" x14ac:dyDescent="0.2">
      <c r="C432" s="31"/>
      <c r="D432" s="36"/>
      <c r="E432" s="33" t="str">
        <f t="shared" si="34"/>
        <v/>
      </c>
      <c r="F432" s="34" t="str">
        <f t="shared" si="30"/>
        <v/>
      </c>
      <c r="I432" s="31"/>
      <c r="J432" s="36"/>
      <c r="K432" s="34" t="str">
        <f t="shared" si="31"/>
        <v/>
      </c>
      <c r="N432" s="31"/>
      <c r="O432" s="36"/>
      <c r="P432" s="34" t="str">
        <f t="shared" si="32"/>
        <v/>
      </c>
      <c r="S432" s="31"/>
      <c r="T432" s="36"/>
      <c r="U432" s="34" t="str">
        <f t="shared" si="33"/>
        <v/>
      </c>
    </row>
    <row r="433" spans="3:21" x14ac:dyDescent="0.2">
      <c r="C433" s="31"/>
      <c r="D433" s="36"/>
      <c r="E433" s="33" t="str">
        <f t="shared" si="34"/>
        <v/>
      </c>
      <c r="F433" s="34" t="str">
        <f t="shared" si="30"/>
        <v/>
      </c>
      <c r="I433" s="31"/>
      <c r="J433" s="36"/>
      <c r="K433" s="34" t="str">
        <f t="shared" si="31"/>
        <v/>
      </c>
      <c r="N433" s="31"/>
      <c r="O433" s="36"/>
      <c r="P433" s="34" t="str">
        <f t="shared" si="32"/>
        <v/>
      </c>
      <c r="S433" s="31"/>
      <c r="T433" s="36"/>
      <c r="U433" s="34" t="str">
        <f t="shared" si="33"/>
        <v/>
      </c>
    </row>
    <row r="434" spans="3:21" x14ac:dyDescent="0.2">
      <c r="C434" s="31"/>
      <c r="D434" s="36"/>
      <c r="E434" s="33" t="str">
        <f t="shared" si="34"/>
        <v/>
      </c>
      <c r="F434" s="34" t="str">
        <f t="shared" si="30"/>
        <v/>
      </c>
      <c r="I434" s="31"/>
      <c r="J434" s="36"/>
      <c r="K434" s="34" t="str">
        <f t="shared" si="31"/>
        <v/>
      </c>
      <c r="N434" s="31"/>
      <c r="O434" s="36"/>
      <c r="P434" s="34" t="str">
        <f t="shared" si="32"/>
        <v/>
      </c>
      <c r="S434" s="31"/>
      <c r="T434" s="36"/>
      <c r="U434" s="34" t="str">
        <f t="shared" si="33"/>
        <v/>
      </c>
    </row>
    <row r="435" spans="3:21" x14ac:dyDescent="0.2">
      <c r="C435" s="31"/>
      <c r="D435" s="36"/>
      <c r="E435" s="33" t="str">
        <f t="shared" si="34"/>
        <v/>
      </c>
      <c r="F435" s="34" t="str">
        <f t="shared" si="30"/>
        <v/>
      </c>
      <c r="I435" s="31"/>
      <c r="J435" s="36"/>
      <c r="K435" s="34" t="str">
        <f t="shared" si="31"/>
        <v/>
      </c>
      <c r="N435" s="31"/>
      <c r="O435" s="36"/>
      <c r="P435" s="34" t="str">
        <f t="shared" si="32"/>
        <v/>
      </c>
      <c r="S435" s="31"/>
      <c r="T435" s="36"/>
      <c r="U435" s="34" t="str">
        <f t="shared" si="33"/>
        <v/>
      </c>
    </row>
    <row r="436" spans="3:21" x14ac:dyDescent="0.2">
      <c r="C436" s="31"/>
      <c r="D436" s="36"/>
      <c r="E436" s="33" t="str">
        <f t="shared" si="34"/>
        <v/>
      </c>
      <c r="F436" s="34" t="str">
        <f t="shared" si="30"/>
        <v/>
      </c>
      <c r="I436" s="31"/>
      <c r="J436" s="36"/>
      <c r="K436" s="34" t="str">
        <f t="shared" si="31"/>
        <v/>
      </c>
      <c r="N436" s="31"/>
      <c r="O436" s="36"/>
      <c r="P436" s="34" t="str">
        <f t="shared" si="32"/>
        <v/>
      </c>
      <c r="S436" s="31"/>
      <c r="T436" s="36"/>
      <c r="U436" s="34" t="str">
        <f t="shared" si="33"/>
        <v/>
      </c>
    </row>
    <row r="437" spans="3:21" x14ac:dyDescent="0.2">
      <c r="C437" s="31"/>
      <c r="D437" s="36"/>
      <c r="E437" s="33" t="str">
        <f t="shared" si="34"/>
        <v/>
      </c>
      <c r="F437" s="34" t="str">
        <f t="shared" si="30"/>
        <v/>
      </c>
      <c r="I437" s="31"/>
      <c r="J437" s="36"/>
      <c r="K437" s="34" t="str">
        <f t="shared" si="31"/>
        <v/>
      </c>
      <c r="N437" s="31"/>
      <c r="O437" s="36"/>
      <c r="P437" s="34" t="str">
        <f t="shared" si="32"/>
        <v/>
      </c>
      <c r="S437" s="31"/>
      <c r="T437" s="36"/>
      <c r="U437" s="34" t="str">
        <f t="shared" si="33"/>
        <v/>
      </c>
    </row>
    <row r="438" spans="3:21" x14ac:dyDescent="0.2">
      <c r="C438" s="31"/>
      <c r="D438" s="36"/>
      <c r="E438" s="33" t="str">
        <f t="shared" si="34"/>
        <v/>
      </c>
      <c r="F438" s="34" t="str">
        <f t="shared" si="30"/>
        <v/>
      </c>
      <c r="I438" s="31"/>
      <c r="J438" s="36"/>
      <c r="K438" s="34" t="str">
        <f t="shared" si="31"/>
        <v/>
      </c>
      <c r="N438" s="31"/>
      <c r="O438" s="36"/>
      <c r="P438" s="34" t="str">
        <f t="shared" si="32"/>
        <v/>
      </c>
      <c r="S438" s="31"/>
      <c r="T438" s="36"/>
      <c r="U438" s="34" t="str">
        <f t="shared" si="33"/>
        <v/>
      </c>
    </row>
    <row r="439" spans="3:21" x14ac:dyDescent="0.2">
      <c r="C439" s="31"/>
      <c r="D439" s="36"/>
      <c r="E439" s="33" t="str">
        <f t="shared" si="34"/>
        <v/>
      </c>
      <c r="F439" s="34" t="str">
        <f t="shared" si="30"/>
        <v/>
      </c>
      <c r="I439" s="31"/>
      <c r="J439" s="36"/>
      <c r="K439" s="34" t="str">
        <f t="shared" si="31"/>
        <v/>
      </c>
      <c r="N439" s="31"/>
      <c r="O439" s="36"/>
      <c r="P439" s="34" t="str">
        <f t="shared" si="32"/>
        <v/>
      </c>
      <c r="S439" s="31"/>
      <c r="T439" s="36"/>
      <c r="U439" s="34" t="str">
        <f t="shared" si="33"/>
        <v/>
      </c>
    </row>
    <row r="440" spans="3:21" x14ac:dyDescent="0.2">
      <c r="C440" s="31"/>
      <c r="D440" s="36"/>
      <c r="E440" s="33" t="str">
        <f t="shared" si="34"/>
        <v/>
      </c>
      <c r="F440" s="34" t="str">
        <f t="shared" si="30"/>
        <v/>
      </c>
      <c r="I440" s="31"/>
      <c r="J440" s="36"/>
      <c r="K440" s="34" t="str">
        <f t="shared" si="31"/>
        <v/>
      </c>
      <c r="N440" s="31"/>
      <c r="O440" s="36"/>
      <c r="P440" s="34" t="str">
        <f t="shared" si="32"/>
        <v/>
      </c>
      <c r="S440" s="31"/>
      <c r="T440" s="36"/>
      <c r="U440" s="34" t="str">
        <f t="shared" si="33"/>
        <v/>
      </c>
    </row>
    <row r="441" spans="3:21" x14ac:dyDescent="0.2">
      <c r="C441" s="31"/>
      <c r="D441" s="36"/>
      <c r="E441" s="33" t="str">
        <f t="shared" si="34"/>
        <v/>
      </c>
      <c r="F441" s="34" t="str">
        <f t="shared" si="30"/>
        <v/>
      </c>
      <c r="I441" s="31"/>
      <c r="J441" s="36"/>
      <c r="K441" s="34" t="str">
        <f t="shared" si="31"/>
        <v/>
      </c>
      <c r="N441" s="31"/>
      <c r="O441" s="36"/>
      <c r="P441" s="34" t="str">
        <f t="shared" si="32"/>
        <v/>
      </c>
      <c r="S441" s="31"/>
      <c r="T441" s="36"/>
      <c r="U441" s="34" t="str">
        <f t="shared" si="33"/>
        <v/>
      </c>
    </row>
    <row r="442" spans="3:21" x14ac:dyDescent="0.2">
      <c r="C442" s="31"/>
      <c r="D442" s="36"/>
      <c r="E442" s="33" t="str">
        <f t="shared" si="34"/>
        <v/>
      </c>
      <c r="F442" s="34" t="str">
        <f t="shared" si="30"/>
        <v/>
      </c>
      <c r="I442" s="31"/>
      <c r="J442" s="36"/>
      <c r="K442" s="34" t="str">
        <f t="shared" si="31"/>
        <v/>
      </c>
      <c r="N442" s="31"/>
      <c r="O442" s="36"/>
      <c r="P442" s="34" t="str">
        <f t="shared" si="32"/>
        <v/>
      </c>
      <c r="S442" s="31"/>
      <c r="T442" s="36"/>
      <c r="U442" s="34" t="str">
        <f t="shared" si="33"/>
        <v/>
      </c>
    </row>
    <row r="443" spans="3:21" x14ac:dyDescent="0.2">
      <c r="C443" s="31"/>
      <c r="D443" s="36"/>
      <c r="E443" s="33" t="str">
        <f t="shared" si="34"/>
        <v/>
      </c>
      <c r="F443" s="34" t="str">
        <f t="shared" si="30"/>
        <v/>
      </c>
      <c r="I443" s="31"/>
      <c r="J443" s="36"/>
      <c r="K443" s="34" t="str">
        <f t="shared" si="31"/>
        <v/>
      </c>
      <c r="N443" s="31"/>
      <c r="O443" s="36"/>
      <c r="P443" s="34" t="str">
        <f t="shared" si="32"/>
        <v/>
      </c>
      <c r="S443" s="31"/>
      <c r="T443" s="36"/>
      <c r="U443" s="34" t="str">
        <f t="shared" si="33"/>
        <v/>
      </c>
    </row>
    <row r="444" spans="3:21" x14ac:dyDescent="0.2">
      <c r="C444" s="31"/>
      <c r="D444" s="36"/>
      <c r="E444" s="33" t="str">
        <f t="shared" si="34"/>
        <v/>
      </c>
      <c r="F444" s="34" t="str">
        <f t="shared" si="30"/>
        <v/>
      </c>
      <c r="I444" s="31"/>
      <c r="J444" s="36"/>
      <c r="K444" s="34" t="str">
        <f t="shared" si="31"/>
        <v/>
      </c>
      <c r="N444" s="31"/>
      <c r="O444" s="36"/>
      <c r="P444" s="34" t="str">
        <f t="shared" si="32"/>
        <v/>
      </c>
      <c r="S444" s="31"/>
      <c r="T444" s="36"/>
      <c r="U444" s="34" t="str">
        <f t="shared" si="33"/>
        <v/>
      </c>
    </row>
    <row r="445" spans="3:21" x14ac:dyDescent="0.2">
      <c r="C445" s="31"/>
      <c r="D445" s="36"/>
      <c r="E445" s="33" t="str">
        <f t="shared" si="34"/>
        <v/>
      </c>
      <c r="F445" s="34" t="str">
        <f t="shared" si="30"/>
        <v/>
      </c>
      <c r="I445" s="31"/>
      <c r="J445" s="36"/>
      <c r="K445" s="34" t="str">
        <f t="shared" si="31"/>
        <v/>
      </c>
      <c r="N445" s="31"/>
      <c r="O445" s="36"/>
      <c r="P445" s="34" t="str">
        <f t="shared" si="32"/>
        <v/>
      </c>
      <c r="S445" s="31"/>
      <c r="T445" s="36"/>
      <c r="U445" s="34" t="str">
        <f t="shared" si="33"/>
        <v/>
      </c>
    </row>
    <row r="446" spans="3:21" x14ac:dyDescent="0.2">
      <c r="C446" s="31"/>
      <c r="D446" s="36"/>
      <c r="E446" s="33" t="str">
        <f t="shared" si="34"/>
        <v/>
      </c>
      <c r="F446" s="34" t="str">
        <f t="shared" si="30"/>
        <v/>
      </c>
      <c r="I446" s="31"/>
      <c r="J446" s="36"/>
      <c r="K446" s="34" t="str">
        <f t="shared" si="31"/>
        <v/>
      </c>
      <c r="N446" s="31"/>
      <c r="O446" s="36"/>
      <c r="P446" s="34" t="str">
        <f t="shared" si="32"/>
        <v/>
      </c>
      <c r="S446" s="31"/>
      <c r="T446" s="36"/>
      <c r="U446" s="34" t="str">
        <f t="shared" si="33"/>
        <v/>
      </c>
    </row>
    <row r="447" spans="3:21" x14ac:dyDescent="0.2">
      <c r="C447" s="31"/>
      <c r="D447" s="36"/>
      <c r="E447" s="33" t="str">
        <f t="shared" si="34"/>
        <v/>
      </c>
      <c r="F447" s="34" t="str">
        <f t="shared" si="30"/>
        <v/>
      </c>
      <c r="I447" s="31"/>
      <c r="J447" s="36"/>
      <c r="K447" s="34" t="str">
        <f t="shared" si="31"/>
        <v/>
      </c>
      <c r="N447" s="31"/>
      <c r="O447" s="36"/>
      <c r="P447" s="34" t="str">
        <f t="shared" si="32"/>
        <v/>
      </c>
      <c r="S447" s="31"/>
      <c r="T447" s="36"/>
      <c r="U447" s="34" t="str">
        <f t="shared" si="33"/>
        <v/>
      </c>
    </row>
    <row r="448" spans="3:21" x14ac:dyDescent="0.2">
      <c r="C448" s="31"/>
      <c r="D448" s="36"/>
      <c r="E448" s="33" t="str">
        <f t="shared" si="34"/>
        <v/>
      </c>
      <c r="F448" s="34" t="str">
        <f t="shared" si="30"/>
        <v/>
      </c>
      <c r="I448" s="31"/>
      <c r="J448" s="36"/>
      <c r="K448" s="34" t="str">
        <f t="shared" si="31"/>
        <v/>
      </c>
      <c r="N448" s="31"/>
      <c r="O448" s="36"/>
      <c r="P448" s="34" t="str">
        <f t="shared" si="32"/>
        <v/>
      </c>
      <c r="S448" s="31"/>
      <c r="T448" s="36"/>
      <c r="U448" s="34" t="str">
        <f t="shared" si="33"/>
        <v/>
      </c>
    </row>
    <row r="449" spans="3:21" x14ac:dyDescent="0.2">
      <c r="C449" s="31"/>
      <c r="D449" s="36"/>
      <c r="E449" s="33" t="str">
        <f t="shared" si="34"/>
        <v/>
      </c>
      <c r="F449" s="34" t="str">
        <f t="shared" si="30"/>
        <v/>
      </c>
      <c r="I449" s="31"/>
      <c r="J449" s="36"/>
      <c r="K449" s="34" t="str">
        <f t="shared" si="31"/>
        <v/>
      </c>
      <c r="N449" s="31"/>
      <c r="O449" s="36"/>
      <c r="P449" s="34" t="str">
        <f t="shared" si="32"/>
        <v/>
      </c>
      <c r="S449" s="31"/>
      <c r="T449" s="36"/>
      <c r="U449" s="34" t="str">
        <f t="shared" si="33"/>
        <v/>
      </c>
    </row>
    <row r="450" spans="3:21" x14ac:dyDescent="0.2">
      <c r="C450" s="31"/>
      <c r="D450" s="36"/>
      <c r="E450" s="33" t="str">
        <f t="shared" si="34"/>
        <v/>
      </c>
      <c r="F450" s="34" t="str">
        <f t="shared" si="30"/>
        <v/>
      </c>
      <c r="I450" s="31"/>
      <c r="J450" s="36"/>
      <c r="K450" s="34" t="str">
        <f t="shared" si="31"/>
        <v/>
      </c>
      <c r="N450" s="31"/>
      <c r="O450" s="36"/>
      <c r="P450" s="34" t="str">
        <f t="shared" si="32"/>
        <v/>
      </c>
      <c r="S450" s="31"/>
      <c r="T450" s="36"/>
      <c r="U450" s="34" t="str">
        <f t="shared" si="33"/>
        <v/>
      </c>
    </row>
    <row r="451" spans="3:21" x14ac:dyDescent="0.2">
      <c r="C451" s="31"/>
      <c r="D451" s="36"/>
      <c r="E451" s="33" t="str">
        <f t="shared" si="34"/>
        <v/>
      </c>
      <c r="F451" s="34" t="str">
        <f t="shared" si="30"/>
        <v/>
      </c>
      <c r="I451" s="31"/>
      <c r="J451" s="36"/>
      <c r="K451" s="34" t="str">
        <f t="shared" si="31"/>
        <v/>
      </c>
      <c r="N451" s="31"/>
      <c r="O451" s="36"/>
      <c r="P451" s="34" t="str">
        <f t="shared" si="32"/>
        <v/>
      </c>
      <c r="S451" s="31"/>
      <c r="T451" s="36"/>
      <c r="U451" s="34" t="str">
        <f t="shared" si="33"/>
        <v/>
      </c>
    </row>
    <row r="452" spans="3:21" x14ac:dyDescent="0.2">
      <c r="C452" s="31"/>
      <c r="D452" s="36"/>
      <c r="E452" s="33" t="str">
        <f t="shared" si="34"/>
        <v/>
      </c>
      <c r="F452" s="34" t="str">
        <f t="shared" si="30"/>
        <v/>
      </c>
      <c r="I452" s="31"/>
      <c r="J452" s="36"/>
      <c r="K452" s="34" t="str">
        <f t="shared" si="31"/>
        <v/>
      </c>
      <c r="N452" s="31"/>
      <c r="O452" s="36"/>
      <c r="P452" s="34" t="str">
        <f t="shared" si="32"/>
        <v/>
      </c>
      <c r="S452" s="31"/>
      <c r="T452" s="36"/>
      <c r="U452" s="34" t="str">
        <f t="shared" si="33"/>
        <v/>
      </c>
    </row>
    <row r="453" spans="3:21" x14ac:dyDescent="0.2">
      <c r="C453" s="31"/>
      <c r="D453" s="36"/>
      <c r="E453" s="33" t="str">
        <f t="shared" si="34"/>
        <v/>
      </c>
      <c r="F453" s="34" t="str">
        <f t="shared" si="30"/>
        <v/>
      </c>
      <c r="I453" s="31"/>
      <c r="J453" s="36"/>
      <c r="K453" s="34" t="str">
        <f t="shared" si="31"/>
        <v/>
      </c>
      <c r="N453" s="31"/>
      <c r="O453" s="36"/>
      <c r="P453" s="34" t="str">
        <f t="shared" si="32"/>
        <v/>
      </c>
      <c r="S453" s="31"/>
      <c r="T453" s="36"/>
      <c r="U453" s="34" t="str">
        <f t="shared" si="33"/>
        <v/>
      </c>
    </row>
    <row r="454" spans="3:21" x14ac:dyDescent="0.2">
      <c r="C454" s="31"/>
      <c r="D454" s="36"/>
      <c r="E454" s="33" t="str">
        <f t="shared" si="34"/>
        <v/>
      </c>
      <c r="F454" s="34" t="str">
        <f t="shared" si="30"/>
        <v/>
      </c>
      <c r="I454" s="31"/>
      <c r="J454" s="36"/>
      <c r="K454" s="34" t="str">
        <f t="shared" si="31"/>
        <v/>
      </c>
      <c r="N454" s="31"/>
      <c r="O454" s="36"/>
      <c r="P454" s="34" t="str">
        <f t="shared" si="32"/>
        <v/>
      </c>
      <c r="S454" s="31"/>
      <c r="T454" s="36"/>
      <c r="U454" s="34" t="str">
        <f t="shared" si="33"/>
        <v/>
      </c>
    </row>
    <row r="455" spans="3:21" x14ac:dyDescent="0.2">
      <c r="C455" s="31"/>
      <c r="D455" s="36"/>
      <c r="E455" s="33" t="str">
        <f t="shared" si="34"/>
        <v/>
      </c>
      <c r="F455" s="34" t="str">
        <f t="shared" si="30"/>
        <v/>
      </c>
      <c r="I455" s="31"/>
      <c r="J455" s="36"/>
      <c r="K455" s="34" t="str">
        <f t="shared" si="31"/>
        <v/>
      </c>
      <c r="N455" s="31"/>
      <c r="O455" s="36"/>
      <c r="P455" s="34" t="str">
        <f t="shared" si="32"/>
        <v/>
      </c>
      <c r="S455" s="31"/>
      <c r="T455" s="36"/>
      <c r="U455" s="34" t="str">
        <f t="shared" si="33"/>
        <v/>
      </c>
    </row>
    <row r="456" spans="3:21" x14ac:dyDescent="0.2">
      <c r="C456" s="31"/>
      <c r="D456" s="36"/>
      <c r="E456" s="33" t="str">
        <f t="shared" si="34"/>
        <v/>
      </c>
      <c r="F456" s="34" t="str">
        <f t="shared" si="30"/>
        <v/>
      </c>
      <c r="I456" s="31"/>
      <c r="J456" s="36"/>
      <c r="K456" s="34" t="str">
        <f t="shared" si="31"/>
        <v/>
      </c>
      <c r="N456" s="31"/>
      <c r="O456" s="36"/>
      <c r="P456" s="34" t="str">
        <f t="shared" si="32"/>
        <v/>
      </c>
      <c r="S456" s="31"/>
      <c r="T456" s="36"/>
      <c r="U456" s="34" t="str">
        <f t="shared" si="33"/>
        <v/>
      </c>
    </row>
    <row r="457" spans="3:21" x14ac:dyDescent="0.2">
      <c r="C457" s="31"/>
      <c r="D457" s="36"/>
      <c r="E457" s="33" t="str">
        <f t="shared" si="34"/>
        <v/>
      </c>
      <c r="F457" s="34" t="str">
        <f t="shared" si="30"/>
        <v/>
      </c>
      <c r="I457" s="31"/>
      <c r="J457" s="36"/>
      <c r="K457" s="34" t="str">
        <f t="shared" si="31"/>
        <v/>
      </c>
      <c r="N457" s="31"/>
      <c r="O457" s="36"/>
      <c r="P457" s="34" t="str">
        <f t="shared" si="32"/>
        <v/>
      </c>
      <c r="S457" s="31"/>
      <c r="T457" s="36"/>
      <c r="U457" s="34" t="str">
        <f t="shared" si="33"/>
        <v/>
      </c>
    </row>
    <row r="458" spans="3:21" x14ac:dyDescent="0.2">
      <c r="C458" s="31"/>
      <c r="D458" s="36"/>
      <c r="E458" s="33" t="str">
        <f t="shared" si="34"/>
        <v/>
      </c>
      <c r="F458" s="34" t="str">
        <f t="shared" si="30"/>
        <v/>
      </c>
      <c r="I458" s="31"/>
      <c r="J458" s="36"/>
      <c r="K458" s="34" t="str">
        <f t="shared" si="31"/>
        <v/>
      </c>
      <c r="N458" s="31"/>
      <c r="O458" s="36"/>
      <c r="P458" s="34" t="str">
        <f t="shared" si="32"/>
        <v/>
      </c>
      <c r="S458" s="31"/>
      <c r="T458" s="36"/>
      <c r="U458" s="34" t="str">
        <f t="shared" si="33"/>
        <v/>
      </c>
    </row>
    <row r="459" spans="3:21" x14ac:dyDescent="0.2">
      <c r="C459" s="31"/>
      <c r="D459" s="36"/>
      <c r="E459" s="33" t="str">
        <f t="shared" si="34"/>
        <v/>
      </c>
      <c r="F459" s="34" t="str">
        <f t="shared" si="30"/>
        <v/>
      </c>
      <c r="I459" s="31"/>
      <c r="J459" s="36"/>
      <c r="K459" s="34" t="str">
        <f t="shared" si="31"/>
        <v/>
      </c>
      <c r="N459" s="31"/>
      <c r="O459" s="36"/>
      <c r="P459" s="34" t="str">
        <f t="shared" si="32"/>
        <v/>
      </c>
      <c r="S459" s="31"/>
      <c r="T459" s="36"/>
      <c r="U459" s="34" t="str">
        <f t="shared" si="33"/>
        <v/>
      </c>
    </row>
    <row r="460" spans="3:21" x14ac:dyDescent="0.2">
      <c r="C460" s="31"/>
      <c r="D460" s="36"/>
      <c r="E460" s="33" t="str">
        <f t="shared" si="34"/>
        <v/>
      </c>
      <c r="F460" s="34" t="str">
        <f t="shared" ref="F460:F523" si="35">IF(ISBLANK(C460),"",IF(OR($X$11="",$Z$11=""),"",IF(AND(MONTH(C460)&gt;=MONTH($X$11&amp;1),MONTH(C460)&lt;=MONTH($Z$11&amp;1)),"summer","winter")))</f>
        <v/>
      </c>
      <c r="I460" s="31"/>
      <c r="J460" s="36"/>
      <c r="K460" s="34" t="str">
        <f t="shared" ref="K460:K523" si="36">IF(ISBLANK(I460),"",IF(OR($X$11="",$Z$11=""),"",IF(AND(MONTH(I460)&gt;=MONTH($X$11&amp;1),MONTH(I460)&lt;=MONTH($Z$11&amp;1)),"summer","winter")))</f>
        <v/>
      </c>
      <c r="N460" s="31"/>
      <c r="O460" s="36"/>
      <c r="P460" s="34" t="str">
        <f t="shared" ref="P460:P523" si="37">IF(ISBLANK(N460),"",IF(OR($X$11="",$Z$11=""),"",IF(AND(MONTH(N460)&gt;=MONTH($X$11&amp;1),MONTH(N460)&lt;=MONTH($Z$11&amp;1)),"summer","winter")))</f>
        <v/>
      </c>
      <c r="S460" s="31"/>
      <c r="T460" s="36"/>
      <c r="U460" s="34" t="str">
        <f t="shared" ref="U460:U523" si="38">IF(ISBLANK(S460),"",IF(OR($X$11="",$Z$11=""),"",IF(AND(MONTH(S460)&gt;=MONTH($X$11&amp;1),MONTH(S460)&lt;=MONTH($Z$11&amp;1)),"summer","winter")))</f>
        <v/>
      </c>
    </row>
    <row r="461" spans="3:21" x14ac:dyDescent="0.2">
      <c r="C461" s="31"/>
      <c r="D461" s="36"/>
      <c r="E461" s="33" t="str">
        <f t="shared" ref="E461:E524" si="39">IF(ISBLANK(D461),"",IF(LEFT(D461,1)="&lt;",0,VALUE(D461)))</f>
        <v/>
      </c>
      <c r="F461" s="34" t="str">
        <f t="shared" si="35"/>
        <v/>
      </c>
      <c r="I461" s="31"/>
      <c r="J461" s="36"/>
      <c r="K461" s="34" t="str">
        <f t="shared" si="36"/>
        <v/>
      </c>
      <c r="N461" s="31"/>
      <c r="O461" s="36"/>
      <c r="P461" s="34" t="str">
        <f t="shared" si="37"/>
        <v/>
      </c>
      <c r="S461" s="31"/>
      <c r="T461" s="36"/>
      <c r="U461" s="34" t="str">
        <f t="shared" si="38"/>
        <v/>
      </c>
    </row>
    <row r="462" spans="3:21" x14ac:dyDescent="0.2">
      <c r="C462" s="31"/>
      <c r="D462" s="36"/>
      <c r="E462" s="33" t="str">
        <f t="shared" si="39"/>
        <v/>
      </c>
      <c r="F462" s="34" t="str">
        <f t="shared" si="35"/>
        <v/>
      </c>
      <c r="I462" s="31"/>
      <c r="J462" s="36"/>
      <c r="K462" s="34" t="str">
        <f t="shared" si="36"/>
        <v/>
      </c>
      <c r="N462" s="31"/>
      <c r="O462" s="36"/>
      <c r="P462" s="34" t="str">
        <f t="shared" si="37"/>
        <v/>
      </c>
      <c r="S462" s="31"/>
      <c r="T462" s="36"/>
      <c r="U462" s="34" t="str">
        <f t="shared" si="38"/>
        <v/>
      </c>
    </row>
    <row r="463" spans="3:21" x14ac:dyDescent="0.2">
      <c r="C463" s="31"/>
      <c r="D463" s="36"/>
      <c r="E463" s="33" t="str">
        <f t="shared" si="39"/>
        <v/>
      </c>
      <c r="F463" s="34" t="str">
        <f t="shared" si="35"/>
        <v/>
      </c>
      <c r="I463" s="31"/>
      <c r="J463" s="36"/>
      <c r="K463" s="34" t="str">
        <f t="shared" si="36"/>
        <v/>
      </c>
      <c r="N463" s="31"/>
      <c r="O463" s="36"/>
      <c r="P463" s="34" t="str">
        <f t="shared" si="37"/>
        <v/>
      </c>
      <c r="S463" s="31"/>
      <c r="T463" s="36"/>
      <c r="U463" s="34" t="str">
        <f t="shared" si="38"/>
        <v/>
      </c>
    </row>
    <row r="464" spans="3:21" x14ac:dyDescent="0.2">
      <c r="C464" s="31"/>
      <c r="D464" s="36"/>
      <c r="E464" s="33" t="str">
        <f t="shared" si="39"/>
        <v/>
      </c>
      <c r="F464" s="34" t="str">
        <f t="shared" si="35"/>
        <v/>
      </c>
      <c r="I464" s="31"/>
      <c r="J464" s="36"/>
      <c r="K464" s="34" t="str">
        <f t="shared" si="36"/>
        <v/>
      </c>
      <c r="N464" s="31"/>
      <c r="O464" s="36"/>
      <c r="P464" s="34" t="str">
        <f t="shared" si="37"/>
        <v/>
      </c>
      <c r="S464" s="31"/>
      <c r="T464" s="36"/>
      <c r="U464" s="34" t="str">
        <f t="shared" si="38"/>
        <v/>
      </c>
    </row>
    <row r="465" spans="3:21" x14ac:dyDescent="0.2">
      <c r="C465" s="31"/>
      <c r="D465" s="36"/>
      <c r="E465" s="33" t="str">
        <f t="shared" si="39"/>
        <v/>
      </c>
      <c r="F465" s="34" t="str">
        <f t="shared" si="35"/>
        <v/>
      </c>
      <c r="I465" s="31"/>
      <c r="J465" s="36"/>
      <c r="K465" s="34" t="str">
        <f t="shared" si="36"/>
        <v/>
      </c>
      <c r="N465" s="31"/>
      <c r="O465" s="36"/>
      <c r="P465" s="34" t="str">
        <f t="shared" si="37"/>
        <v/>
      </c>
      <c r="S465" s="31"/>
      <c r="T465" s="36"/>
      <c r="U465" s="34" t="str">
        <f t="shared" si="38"/>
        <v/>
      </c>
    </row>
    <row r="466" spans="3:21" x14ac:dyDescent="0.2">
      <c r="C466" s="31"/>
      <c r="D466" s="36"/>
      <c r="E466" s="33" t="str">
        <f t="shared" si="39"/>
        <v/>
      </c>
      <c r="F466" s="34" t="str">
        <f t="shared" si="35"/>
        <v/>
      </c>
      <c r="I466" s="31"/>
      <c r="J466" s="36"/>
      <c r="K466" s="34" t="str">
        <f t="shared" si="36"/>
        <v/>
      </c>
      <c r="N466" s="31"/>
      <c r="O466" s="36"/>
      <c r="P466" s="34" t="str">
        <f t="shared" si="37"/>
        <v/>
      </c>
      <c r="S466" s="31"/>
      <c r="T466" s="36"/>
      <c r="U466" s="34" t="str">
        <f t="shared" si="38"/>
        <v/>
      </c>
    </row>
    <row r="467" spans="3:21" x14ac:dyDescent="0.2">
      <c r="C467" s="31"/>
      <c r="D467" s="36"/>
      <c r="E467" s="33" t="str">
        <f t="shared" si="39"/>
        <v/>
      </c>
      <c r="F467" s="34" t="str">
        <f t="shared" si="35"/>
        <v/>
      </c>
      <c r="I467" s="31"/>
      <c r="J467" s="36"/>
      <c r="K467" s="34" t="str">
        <f t="shared" si="36"/>
        <v/>
      </c>
      <c r="N467" s="31"/>
      <c r="O467" s="36"/>
      <c r="P467" s="34" t="str">
        <f t="shared" si="37"/>
        <v/>
      </c>
      <c r="S467" s="31"/>
      <c r="T467" s="36"/>
      <c r="U467" s="34" t="str">
        <f t="shared" si="38"/>
        <v/>
      </c>
    </row>
    <row r="468" spans="3:21" x14ac:dyDescent="0.2">
      <c r="C468" s="31"/>
      <c r="D468" s="36"/>
      <c r="E468" s="33" t="str">
        <f t="shared" si="39"/>
        <v/>
      </c>
      <c r="F468" s="34" t="str">
        <f t="shared" si="35"/>
        <v/>
      </c>
      <c r="I468" s="31"/>
      <c r="J468" s="36"/>
      <c r="K468" s="34" t="str">
        <f t="shared" si="36"/>
        <v/>
      </c>
      <c r="N468" s="31"/>
      <c r="O468" s="36"/>
      <c r="P468" s="34" t="str">
        <f t="shared" si="37"/>
        <v/>
      </c>
      <c r="S468" s="31"/>
      <c r="T468" s="36"/>
      <c r="U468" s="34" t="str">
        <f t="shared" si="38"/>
        <v/>
      </c>
    </row>
    <row r="469" spans="3:21" x14ac:dyDescent="0.2">
      <c r="C469" s="31"/>
      <c r="D469" s="36"/>
      <c r="E469" s="33" t="str">
        <f t="shared" si="39"/>
        <v/>
      </c>
      <c r="F469" s="34" t="str">
        <f t="shared" si="35"/>
        <v/>
      </c>
      <c r="I469" s="31"/>
      <c r="J469" s="36"/>
      <c r="K469" s="34" t="str">
        <f t="shared" si="36"/>
        <v/>
      </c>
      <c r="N469" s="31"/>
      <c r="O469" s="36"/>
      <c r="P469" s="34" t="str">
        <f t="shared" si="37"/>
        <v/>
      </c>
      <c r="S469" s="31"/>
      <c r="T469" s="36"/>
      <c r="U469" s="34" t="str">
        <f t="shared" si="38"/>
        <v/>
      </c>
    </row>
    <row r="470" spans="3:21" x14ac:dyDescent="0.2">
      <c r="C470" s="31"/>
      <c r="D470" s="36"/>
      <c r="E470" s="33" t="str">
        <f t="shared" si="39"/>
        <v/>
      </c>
      <c r="F470" s="34" t="str">
        <f t="shared" si="35"/>
        <v/>
      </c>
      <c r="I470" s="31"/>
      <c r="J470" s="36"/>
      <c r="K470" s="34" t="str">
        <f t="shared" si="36"/>
        <v/>
      </c>
      <c r="N470" s="31"/>
      <c r="O470" s="36"/>
      <c r="P470" s="34" t="str">
        <f t="shared" si="37"/>
        <v/>
      </c>
      <c r="S470" s="31"/>
      <c r="T470" s="36"/>
      <c r="U470" s="34" t="str">
        <f t="shared" si="38"/>
        <v/>
      </c>
    </row>
    <row r="471" spans="3:21" x14ac:dyDescent="0.2">
      <c r="C471" s="31"/>
      <c r="D471" s="36"/>
      <c r="E471" s="33" t="str">
        <f t="shared" si="39"/>
        <v/>
      </c>
      <c r="F471" s="34" t="str">
        <f t="shared" si="35"/>
        <v/>
      </c>
      <c r="I471" s="31"/>
      <c r="J471" s="36"/>
      <c r="K471" s="34" t="str">
        <f t="shared" si="36"/>
        <v/>
      </c>
      <c r="N471" s="31"/>
      <c r="O471" s="36"/>
      <c r="P471" s="34" t="str">
        <f t="shared" si="37"/>
        <v/>
      </c>
      <c r="S471" s="31"/>
      <c r="T471" s="36"/>
      <c r="U471" s="34" t="str">
        <f t="shared" si="38"/>
        <v/>
      </c>
    </row>
    <row r="472" spans="3:21" x14ac:dyDescent="0.2">
      <c r="C472" s="31"/>
      <c r="D472" s="36"/>
      <c r="E472" s="33" t="str">
        <f t="shared" si="39"/>
        <v/>
      </c>
      <c r="F472" s="34" t="str">
        <f t="shared" si="35"/>
        <v/>
      </c>
      <c r="I472" s="31"/>
      <c r="J472" s="36"/>
      <c r="K472" s="34" t="str">
        <f t="shared" si="36"/>
        <v/>
      </c>
      <c r="N472" s="31"/>
      <c r="O472" s="36"/>
      <c r="P472" s="34" t="str">
        <f t="shared" si="37"/>
        <v/>
      </c>
      <c r="S472" s="31"/>
      <c r="T472" s="36"/>
      <c r="U472" s="34" t="str">
        <f t="shared" si="38"/>
        <v/>
      </c>
    </row>
    <row r="473" spans="3:21" x14ac:dyDescent="0.2">
      <c r="C473" s="31"/>
      <c r="D473" s="36"/>
      <c r="E473" s="33" t="str">
        <f t="shared" si="39"/>
        <v/>
      </c>
      <c r="F473" s="34" t="str">
        <f t="shared" si="35"/>
        <v/>
      </c>
      <c r="I473" s="31"/>
      <c r="J473" s="36"/>
      <c r="K473" s="34" t="str">
        <f t="shared" si="36"/>
        <v/>
      </c>
      <c r="N473" s="31"/>
      <c r="O473" s="36"/>
      <c r="P473" s="34" t="str">
        <f t="shared" si="37"/>
        <v/>
      </c>
      <c r="S473" s="31"/>
      <c r="T473" s="36"/>
      <c r="U473" s="34" t="str">
        <f t="shared" si="38"/>
        <v/>
      </c>
    </row>
    <row r="474" spans="3:21" x14ac:dyDescent="0.2">
      <c r="C474" s="31"/>
      <c r="D474" s="36"/>
      <c r="E474" s="33" t="str">
        <f t="shared" si="39"/>
        <v/>
      </c>
      <c r="F474" s="34" t="str">
        <f t="shared" si="35"/>
        <v/>
      </c>
      <c r="I474" s="31"/>
      <c r="J474" s="36"/>
      <c r="K474" s="34" t="str">
        <f t="shared" si="36"/>
        <v/>
      </c>
      <c r="N474" s="31"/>
      <c r="O474" s="36"/>
      <c r="P474" s="34" t="str">
        <f t="shared" si="37"/>
        <v/>
      </c>
      <c r="S474" s="31"/>
      <c r="T474" s="36"/>
      <c r="U474" s="34" t="str">
        <f t="shared" si="38"/>
        <v/>
      </c>
    </row>
    <row r="475" spans="3:21" x14ac:dyDescent="0.2">
      <c r="C475" s="31"/>
      <c r="D475" s="36"/>
      <c r="E475" s="33" t="str">
        <f t="shared" si="39"/>
        <v/>
      </c>
      <c r="F475" s="34" t="str">
        <f t="shared" si="35"/>
        <v/>
      </c>
      <c r="I475" s="31"/>
      <c r="J475" s="36"/>
      <c r="K475" s="34" t="str">
        <f t="shared" si="36"/>
        <v/>
      </c>
      <c r="N475" s="31"/>
      <c r="O475" s="36"/>
      <c r="P475" s="34" t="str">
        <f t="shared" si="37"/>
        <v/>
      </c>
      <c r="S475" s="31"/>
      <c r="T475" s="36"/>
      <c r="U475" s="34" t="str">
        <f t="shared" si="38"/>
        <v/>
      </c>
    </row>
    <row r="476" spans="3:21" x14ac:dyDescent="0.2">
      <c r="C476" s="31"/>
      <c r="D476" s="36"/>
      <c r="E476" s="33" t="str">
        <f t="shared" si="39"/>
        <v/>
      </c>
      <c r="F476" s="34" t="str">
        <f t="shared" si="35"/>
        <v/>
      </c>
      <c r="I476" s="31"/>
      <c r="J476" s="36"/>
      <c r="K476" s="34" t="str">
        <f t="shared" si="36"/>
        <v/>
      </c>
      <c r="N476" s="31"/>
      <c r="O476" s="36"/>
      <c r="P476" s="34" t="str">
        <f t="shared" si="37"/>
        <v/>
      </c>
      <c r="S476" s="31"/>
      <c r="T476" s="36"/>
      <c r="U476" s="34" t="str">
        <f t="shared" si="38"/>
        <v/>
      </c>
    </row>
    <row r="477" spans="3:21" x14ac:dyDescent="0.2">
      <c r="C477" s="31"/>
      <c r="D477" s="36"/>
      <c r="E477" s="33" t="str">
        <f t="shared" si="39"/>
        <v/>
      </c>
      <c r="F477" s="34" t="str">
        <f t="shared" si="35"/>
        <v/>
      </c>
      <c r="I477" s="31"/>
      <c r="J477" s="36"/>
      <c r="K477" s="34" t="str">
        <f t="shared" si="36"/>
        <v/>
      </c>
      <c r="N477" s="31"/>
      <c r="O477" s="36"/>
      <c r="P477" s="34" t="str">
        <f t="shared" si="37"/>
        <v/>
      </c>
      <c r="S477" s="31"/>
      <c r="T477" s="36"/>
      <c r="U477" s="34" t="str">
        <f t="shared" si="38"/>
        <v/>
      </c>
    </row>
    <row r="478" spans="3:21" x14ac:dyDescent="0.2">
      <c r="C478" s="31"/>
      <c r="D478" s="36"/>
      <c r="E478" s="33" t="str">
        <f t="shared" si="39"/>
        <v/>
      </c>
      <c r="F478" s="34" t="str">
        <f t="shared" si="35"/>
        <v/>
      </c>
      <c r="I478" s="31"/>
      <c r="J478" s="36"/>
      <c r="K478" s="34" t="str">
        <f t="shared" si="36"/>
        <v/>
      </c>
      <c r="N478" s="31"/>
      <c r="O478" s="36"/>
      <c r="P478" s="34" t="str">
        <f t="shared" si="37"/>
        <v/>
      </c>
      <c r="S478" s="31"/>
      <c r="T478" s="36"/>
      <c r="U478" s="34" t="str">
        <f t="shared" si="38"/>
        <v/>
      </c>
    </row>
    <row r="479" spans="3:21" x14ac:dyDescent="0.2">
      <c r="C479" s="31"/>
      <c r="D479" s="36"/>
      <c r="E479" s="33" t="str">
        <f t="shared" si="39"/>
        <v/>
      </c>
      <c r="F479" s="34" t="str">
        <f t="shared" si="35"/>
        <v/>
      </c>
      <c r="I479" s="31"/>
      <c r="J479" s="36"/>
      <c r="K479" s="34" t="str">
        <f t="shared" si="36"/>
        <v/>
      </c>
      <c r="N479" s="31"/>
      <c r="O479" s="36"/>
      <c r="P479" s="34" t="str">
        <f t="shared" si="37"/>
        <v/>
      </c>
      <c r="S479" s="31"/>
      <c r="T479" s="36"/>
      <c r="U479" s="34" t="str">
        <f t="shared" si="38"/>
        <v/>
      </c>
    </row>
    <row r="480" spans="3:21" x14ac:dyDescent="0.2">
      <c r="C480" s="31"/>
      <c r="D480" s="36"/>
      <c r="E480" s="33" t="str">
        <f t="shared" si="39"/>
        <v/>
      </c>
      <c r="F480" s="34" t="str">
        <f t="shared" si="35"/>
        <v/>
      </c>
      <c r="I480" s="31"/>
      <c r="J480" s="36"/>
      <c r="K480" s="34" t="str">
        <f t="shared" si="36"/>
        <v/>
      </c>
      <c r="N480" s="31"/>
      <c r="O480" s="36"/>
      <c r="P480" s="34" t="str">
        <f t="shared" si="37"/>
        <v/>
      </c>
      <c r="S480" s="31"/>
      <c r="T480" s="36"/>
      <c r="U480" s="34" t="str">
        <f t="shared" si="38"/>
        <v/>
      </c>
    </row>
    <row r="481" spans="3:21" x14ac:dyDescent="0.2">
      <c r="C481" s="31"/>
      <c r="D481" s="36"/>
      <c r="E481" s="33" t="str">
        <f t="shared" si="39"/>
        <v/>
      </c>
      <c r="F481" s="34" t="str">
        <f t="shared" si="35"/>
        <v/>
      </c>
      <c r="I481" s="31"/>
      <c r="J481" s="36"/>
      <c r="K481" s="34" t="str">
        <f t="shared" si="36"/>
        <v/>
      </c>
      <c r="N481" s="31"/>
      <c r="O481" s="36"/>
      <c r="P481" s="34" t="str">
        <f t="shared" si="37"/>
        <v/>
      </c>
      <c r="S481" s="31"/>
      <c r="T481" s="36"/>
      <c r="U481" s="34" t="str">
        <f t="shared" si="38"/>
        <v/>
      </c>
    </row>
    <row r="482" spans="3:21" x14ac:dyDescent="0.2">
      <c r="C482" s="31"/>
      <c r="D482" s="36"/>
      <c r="E482" s="33" t="str">
        <f t="shared" si="39"/>
        <v/>
      </c>
      <c r="F482" s="34" t="str">
        <f t="shared" si="35"/>
        <v/>
      </c>
      <c r="I482" s="31"/>
      <c r="J482" s="36"/>
      <c r="K482" s="34" t="str">
        <f t="shared" si="36"/>
        <v/>
      </c>
      <c r="N482" s="31"/>
      <c r="O482" s="36"/>
      <c r="P482" s="34" t="str">
        <f t="shared" si="37"/>
        <v/>
      </c>
      <c r="S482" s="31"/>
      <c r="T482" s="36"/>
      <c r="U482" s="34" t="str">
        <f t="shared" si="38"/>
        <v/>
      </c>
    </row>
    <row r="483" spans="3:21" x14ac:dyDescent="0.2">
      <c r="C483" s="31"/>
      <c r="D483" s="36"/>
      <c r="E483" s="33" t="str">
        <f t="shared" si="39"/>
        <v/>
      </c>
      <c r="F483" s="34" t="str">
        <f t="shared" si="35"/>
        <v/>
      </c>
      <c r="I483" s="31"/>
      <c r="J483" s="36"/>
      <c r="K483" s="34" t="str">
        <f t="shared" si="36"/>
        <v/>
      </c>
      <c r="N483" s="31"/>
      <c r="O483" s="36"/>
      <c r="P483" s="34" t="str">
        <f t="shared" si="37"/>
        <v/>
      </c>
      <c r="S483" s="31"/>
      <c r="T483" s="36"/>
      <c r="U483" s="34" t="str">
        <f t="shared" si="38"/>
        <v/>
      </c>
    </row>
    <row r="484" spans="3:21" x14ac:dyDescent="0.2">
      <c r="C484" s="31"/>
      <c r="D484" s="36"/>
      <c r="E484" s="33" t="str">
        <f t="shared" si="39"/>
        <v/>
      </c>
      <c r="F484" s="34" t="str">
        <f t="shared" si="35"/>
        <v/>
      </c>
      <c r="I484" s="31"/>
      <c r="J484" s="36"/>
      <c r="K484" s="34" t="str">
        <f t="shared" si="36"/>
        <v/>
      </c>
      <c r="N484" s="31"/>
      <c r="O484" s="36"/>
      <c r="P484" s="34" t="str">
        <f t="shared" si="37"/>
        <v/>
      </c>
      <c r="S484" s="31"/>
      <c r="T484" s="36"/>
      <c r="U484" s="34" t="str">
        <f t="shared" si="38"/>
        <v/>
      </c>
    </row>
    <row r="485" spans="3:21" x14ac:dyDescent="0.2">
      <c r="C485" s="31"/>
      <c r="D485" s="36"/>
      <c r="E485" s="33" t="str">
        <f t="shared" si="39"/>
        <v/>
      </c>
      <c r="F485" s="34" t="str">
        <f t="shared" si="35"/>
        <v/>
      </c>
      <c r="I485" s="31"/>
      <c r="J485" s="36"/>
      <c r="K485" s="34" t="str">
        <f t="shared" si="36"/>
        <v/>
      </c>
      <c r="N485" s="31"/>
      <c r="O485" s="36"/>
      <c r="P485" s="34" t="str">
        <f t="shared" si="37"/>
        <v/>
      </c>
      <c r="S485" s="31"/>
      <c r="T485" s="36"/>
      <c r="U485" s="34" t="str">
        <f t="shared" si="38"/>
        <v/>
      </c>
    </row>
    <row r="486" spans="3:21" x14ac:dyDescent="0.2">
      <c r="C486" s="31"/>
      <c r="D486" s="36"/>
      <c r="E486" s="33" t="str">
        <f t="shared" si="39"/>
        <v/>
      </c>
      <c r="F486" s="34" t="str">
        <f t="shared" si="35"/>
        <v/>
      </c>
      <c r="I486" s="31"/>
      <c r="J486" s="36"/>
      <c r="K486" s="34" t="str">
        <f t="shared" si="36"/>
        <v/>
      </c>
      <c r="N486" s="31"/>
      <c r="O486" s="36"/>
      <c r="P486" s="34" t="str">
        <f t="shared" si="37"/>
        <v/>
      </c>
      <c r="S486" s="31"/>
      <c r="T486" s="36"/>
      <c r="U486" s="34" t="str">
        <f t="shared" si="38"/>
        <v/>
      </c>
    </row>
    <row r="487" spans="3:21" x14ac:dyDescent="0.2">
      <c r="C487" s="31"/>
      <c r="D487" s="36"/>
      <c r="E487" s="33" t="str">
        <f t="shared" si="39"/>
        <v/>
      </c>
      <c r="F487" s="34" t="str">
        <f t="shared" si="35"/>
        <v/>
      </c>
      <c r="I487" s="31"/>
      <c r="J487" s="36"/>
      <c r="K487" s="34" t="str">
        <f t="shared" si="36"/>
        <v/>
      </c>
      <c r="N487" s="31"/>
      <c r="O487" s="36"/>
      <c r="P487" s="34" t="str">
        <f t="shared" si="37"/>
        <v/>
      </c>
      <c r="S487" s="31"/>
      <c r="T487" s="36"/>
      <c r="U487" s="34" t="str">
        <f t="shared" si="38"/>
        <v/>
      </c>
    </row>
    <row r="488" spans="3:21" x14ac:dyDescent="0.2">
      <c r="C488" s="31"/>
      <c r="D488" s="36"/>
      <c r="E488" s="33" t="str">
        <f t="shared" si="39"/>
        <v/>
      </c>
      <c r="F488" s="34" t="str">
        <f t="shared" si="35"/>
        <v/>
      </c>
      <c r="I488" s="31"/>
      <c r="J488" s="36"/>
      <c r="K488" s="34" t="str">
        <f t="shared" si="36"/>
        <v/>
      </c>
      <c r="N488" s="31"/>
      <c r="O488" s="36"/>
      <c r="P488" s="34" t="str">
        <f t="shared" si="37"/>
        <v/>
      </c>
      <c r="S488" s="31"/>
      <c r="T488" s="36"/>
      <c r="U488" s="34" t="str">
        <f t="shared" si="38"/>
        <v/>
      </c>
    </row>
    <row r="489" spans="3:21" x14ac:dyDescent="0.2">
      <c r="C489" s="31"/>
      <c r="D489" s="36"/>
      <c r="E489" s="33" t="str">
        <f t="shared" si="39"/>
        <v/>
      </c>
      <c r="F489" s="34" t="str">
        <f t="shared" si="35"/>
        <v/>
      </c>
      <c r="I489" s="31"/>
      <c r="J489" s="36"/>
      <c r="K489" s="34" t="str">
        <f t="shared" si="36"/>
        <v/>
      </c>
      <c r="N489" s="31"/>
      <c r="O489" s="36"/>
      <c r="P489" s="34" t="str">
        <f t="shared" si="37"/>
        <v/>
      </c>
      <c r="S489" s="31"/>
      <c r="T489" s="36"/>
      <c r="U489" s="34" t="str">
        <f t="shared" si="38"/>
        <v/>
      </c>
    </row>
    <row r="490" spans="3:21" x14ac:dyDescent="0.2">
      <c r="C490" s="31"/>
      <c r="D490" s="36"/>
      <c r="E490" s="33" t="str">
        <f t="shared" si="39"/>
        <v/>
      </c>
      <c r="F490" s="34" t="str">
        <f t="shared" si="35"/>
        <v/>
      </c>
      <c r="I490" s="31"/>
      <c r="J490" s="36"/>
      <c r="K490" s="34" t="str">
        <f t="shared" si="36"/>
        <v/>
      </c>
      <c r="N490" s="31"/>
      <c r="O490" s="36"/>
      <c r="P490" s="34" t="str">
        <f t="shared" si="37"/>
        <v/>
      </c>
      <c r="S490" s="31"/>
      <c r="T490" s="36"/>
      <c r="U490" s="34" t="str">
        <f t="shared" si="38"/>
        <v/>
      </c>
    </row>
    <row r="491" spans="3:21" x14ac:dyDescent="0.2">
      <c r="C491" s="31"/>
      <c r="D491" s="36"/>
      <c r="E491" s="33" t="str">
        <f t="shared" si="39"/>
        <v/>
      </c>
      <c r="F491" s="34" t="str">
        <f t="shared" si="35"/>
        <v/>
      </c>
      <c r="I491" s="31"/>
      <c r="J491" s="36"/>
      <c r="K491" s="34" t="str">
        <f t="shared" si="36"/>
        <v/>
      </c>
      <c r="N491" s="31"/>
      <c r="O491" s="36"/>
      <c r="P491" s="34" t="str">
        <f t="shared" si="37"/>
        <v/>
      </c>
      <c r="S491" s="31"/>
      <c r="T491" s="36"/>
      <c r="U491" s="34" t="str">
        <f t="shared" si="38"/>
        <v/>
      </c>
    </row>
    <row r="492" spans="3:21" x14ac:dyDescent="0.2">
      <c r="C492" s="31"/>
      <c r="D492" s="36"/>
      <c r="E492" s="33" t="str">
        <f t="shared" si="39"/>
        <v/>
      </c>
      <c r="F492" s="34" t="str">
        <f t="shared" si="35"/>
        <v/>
      </c>
      <c r="I492" s="31"/>
      <c r="J492" s="36"/>
      <c r="K492" s="34" t="str">
        <f t="shared" si="36"/>
        <v/>
      </c>
      <c r="N492" s="31"/>
      <c r="O492" s="36"/>
      <c r="P492" s="34" t="str">
        <f t="shared" si="37"/>
        <v/>
      </c>
      <c r="S492" s="31"/>
      <c r="T492" s="36"/>
      <c r="U492" s="34" t="str">
        <f t="shared" si="38"/>
        <v/>
      </c>
    </row>
    <row r="493" spans="3:21" x14ac:dyDescent="0.2">
      <c r="C493" s="31"/>
      <c r="D493" s="36"/>
      <c r="E493" s="33" t="str">
        <f t="shared" si="39"/>
        <v/>
      </c>
      <c r="F493" s="34" t="str">
        <f t="shared" si="35"/>
        <v/>
      </c>
      <c r="I493" s="31"/>
      <c r="J493" s="36"/>
      <c r="K493" s="34" t="str">
        <f t="shared" si="36"/>
        <v/>
      </c>
      <c r="N493" s="31"/>
      <c r="O493" s="36"/>
      <c r="P493" s="34" t="str">
        <f t="shared" si="37"/>
        <v/>
      </c>
      <c r="S493" s="31"/>
      <c r="T493" s="36"/>
      <c r="U493" s="34" t="str">
        <f t="shared" si="38"/>
        <v/>
      </c>
    </row>
    <row r="494" spans="3:21" x14ac:dyDescent="0.2">
      <c r="C494" s="31"/>
      <c r="D494" s="36"/>
      <c r="E494" s="33" t="str">
        <f t="shared" si="39"/>
        <v/>
      </c>
      <c r="F494" s="34" t="str">
        <f t="shared" si="35"/>
        <v/>
      </c>
      <c r="I494" s="31"/>
      <c r="J494" s="36"/>
      <c r="K494" s="34" t="str">
        <f t="shared" si="36"/>
        <v/>
      </c>
      <c r="N494" s="31"/>
      <c r="O494" s="36"/>
      <c r="P494" s="34" t="str">
        <f t="shared" si="37"/>
        <v/>
      </c>
      <c r="S494" s="31"/>
      <c r="T494" s="36"/>
      <c r="U494" s="34" t="str">
        <f t="shared" si="38"/>
        <v/>
      </c>
    </row>
    <row r="495" spans="3:21" x14ac:dyDescent="0.2">
      <c r="C495" s="31"/>
      <c r="D495" s="36"/>
      <c r="E495" s="33" t="str">
        <f t="shared" si="39"/>
        <v/>
      </c>
      <c r="F495" s="34" t="str">
        <f t="shared" si="35"/>
        <v/>
      </c>
      <c r="I495" s="31"/>
      <c r="J495" s="36"/>
      <c r="K495" s="34" t="str">
        <f t="shared" si="36"/>
        <v/>
      </c>
      <c r="N495" s="31"/>
      <c r="O495" s="36"/>
      <c r="P495" s="34" t="str">
        <f t="shared" si="37"/>
        <v/>
      </c>
      <c r="S495" s="31"/>
      <c r="T495" s="36"/>
      <c r="U495" s="34" t="str">
        <f t="shared" si="38"/>
        <v/>
      </c>
    </row>
    <row r="496" spans="3:21" x14ac:dyDescent="0.2">
      <c r="C496" s="31"/>
      <c r="D496" s="36"/>
      <c r="E496" s="33" t="str">
        <f t="shared" si="39"/>
        <v/>
      </c>
      <c r="F496" s="34" t="str">
        <f t="shared" si="35"/>
        <v/>
      </c>
      <c r="I496" s="31"/>
      <c r="J496" s="36"/>
      <c r="K496" s="34" t="str">
        <f t="shared" si="36"/>
        <v/>
      </c>
      <c r="N496" s="31"/>
      <c r="O496" s="36"/>
      <c r="P496" s="34" t="str">
        <f t="shared" si="37"/>
        <v/>
      </c>
      <c r="S496" s="31"/>
      <c r="T496" s="36"/>
      <c r="U496" s="34" t="str">
        <f t="shared" si="38"/>
        <v/>
      </c>
    </row>
    <row r="497" spans="3:21" x14ac:dyDescent="0.2">
      <c r="C497" s="31"/>
      <c r="D497" s="36"/>
      <c r="E497" s="33" t="str">
        <f t="shared" si="39"/>
        <v/>
      </c>
      <c r="F497" s="34" t="str">
        <f t="shared" si="35"/>
        <v/>
      </c>
      <c r="I497" s="31"/>
      <c r="J497" s="36"/>
      <c r="K497" s="34" t="str">
        <f t="shared" si="36"/>
        <v/>
      </c>
      <c r="N497" s="31"/>
      <c r="O497" s="36"/>
      <c r="P497" s="34" t="str">
        <f t="shared" si="37"/>
        <v/>
      </c>
      <c r="S497" s="31"/>
      <c r="T497" s="36"/>
      <c r="U497" s="34" t="str">
        <f t="shared" si="38"/>
        <v/>
      </c>
    </row>
    <row r="498" spans="3:21" x14ac:dyDescent="0.2">
      <c r="C498" s="31"/>
      <c r="D498" s="36"/>
      <c r="E498" s="33" t="str">
        <f t="shared" si="39"/>
        <v/>
      </c>
      <c r="F498" s="34" t="str">
        <f t="shared" si="35"/>
        <v/>
      </c>
      <c r="I498" s="31"/>
      <c r="J498" s="36"/>
      <c r="K498" s="34" t="str">
        <f t="shared" si="36"/>
        <v/>
      </c>
      <c r="N498" s="31"/>
      <c r="O498" s="36"/>
      <c r="P498" s="34" t="str">
        <f t="shared" si="37"/>
        <v/>
      </c>
      <c r="S498" s="31"/>
      <c r="T498" s="36"/>
      <c r="U498" s="34" t="str">
        <f t="shared" si="38"/>
        <v/>
      </c>
    </row>
    <row r="499" spans="3:21" x14ac:dyDescent="0.2">
      <c r="C499" s="31"/>
      <c r="D499" s="36"/>
      <c r="E499" s="33" t="str">
        <f t="shared" si="39"/>
        <v/>
      </c>
      <c r="F499" s="34" t="str">
        <f t="shared" si="35"/>
        <v/>
      </c>
      <c r="I499" s="31"/>
      <c r="J499" s="36"/>
      <c r="K499" s="34" t="str">
        <f t="shared" si="36"/>
        <v/>
      </c>
      <c r="N499" s="31"/>
      <c r="O499" s="36"/>
      <c r="P499" s="34" t="str">
        <f t="shared" si="37"/>
        <v/>
      </c>
      <c r="S499" s="31"/>
      <c r="T499" s="36"/>
      <c r="U499" s="34" t="str">
        <f t="shared" si="38"/>
        <v/>
      </c>
    </row>
    <row r="500" spans="3:21" x14ac:dyDescent="0.2">
      <c r="C500" s="31"/>
      <c r="D500" s="36"/>
      <c r="E500" s="33" t="str">
        <f t="shared" si="39"/>
        <v/>
      </c>
      <c r="F500" s="34" t="str">
        <f t="shared" si="35"/>
        <v/>
      </c>
      <c r="I500" s="31"/>
      <c r="J500" s="36"/>
      <c r="K500" s="34" t="str">
        <f t="shared" si="36"/>
        <v/>
      </c>
      <c r="N500" s="31"/>
      <c r="O500" s="36"/>
      <c r="P500" s="34" t="str">
        <f t="shared" si="37"/>
        <v/>
      </c>
      <c r="S500" s="31"/>
      <c r="T500" s="36"/>
      <c r="U500" s="34" t="str">
        <f t="shared" si="38"/>
        <v/>
      </c>
    </row>
    <row r="501" spans="3:21" x14ac:dyDescent="0.2">
      <c r="C501" s="31"/>
      <c r="D501" s="36"/>
      <c r="E501" s="33" t="str">
        <f t="shared" si="39"/>
        <v/>
      </c>
      <c r="F501" s="34" t="str">
        <f t="shared" si="35"/>
        <v/>
      </c>
      <c r="I501" s="31"/>
      <c r="J501" s="36"/>
      <c r="K501" s="34" t="str">
        <f t="shared" si="36"/>
        <v/>
      </c>
      <c r="N501" s="31"/>
      <c r="O501" s="36"/>
      <c r="P501" s="34" t="str">
        <f t="shared" si="37"/>
        <v/>
      </c>
      <c r="S501" s="31"/>
      <c r="T501" s="36"/>
      <c r="U501" s="34" t="str">
        <f t="shared" si="38"/>
        <v/>
      </c>
    </row>
    <row r="502" spans="3:21" x14ac:dyDescent="0.2">
      <c r="C502" s="31"/>
      <c r="D502" s="36"/>
      <c r="E502" s="33" t="str">
        <f t="shared" si="39"/>
        <v/>
      </c>
      <c r="F502" s="34" t="str">
        <f t="shared" si="35"/>
        <v/>
      </c>
      <c r="I502" s="31"/>
      <c r="J502" s="36"/>
      <c r="K502" s="34" t="str">
        <f t="shared" si="36"/>
        <v/>
      </c>
      <c r="N502" s="31"/>
      <c r="O502" s="36"/>
      <c r="P502" s="34" t="str">
        <f t="shared" si="37"/>
        <v/>
      </c>
      <c r="S502" s="31"/>
      <c r="T502" s="36"/>
      <c r="U502" s="34" t="str">
        <f t="shared" si="38"/>
        <v/>
      </c>
    </row>
    <row r="503" spans="3:21" x14ac:dyDescent="0.2">
      <c r="C503" s="31"/>
      <c r="D503" s="36"/>
      <c r="E503" s="33" t="str">
        <f t="shared" si="39"/>
        <v/>
      </c>
      <c r="F503" s="34" t="str">
        <f t="shared" si="35"/>
        <v/>
      </c>
      <c r="I503" s="31"/>
      <c r="J503" s="36"/>
      <c r="K503" s="34" t="str">
        <f t="shared" si="36"/>
        <v/>
      </c>
      <c r="N503" s="31"/>
      <c r="O503" s="36"/>
      <c r="P503" s="34" t="str">
        <f t="shared" si="37"/>
        <v/>
      </c>
      <c r="S503" s="31"/>
      <c r="T503" s="36"/>
      <c r="U503" s="34" t="str">
        <f t="shared" si="38"/>
        <v/>
      </c>
    </row>
    <row r="504" spans="3:21" x14ac:dyDescent="0.2">
      <c r="C504" s="31"/>
      <c r="D504" s="36"/>
      <c r="E504" s="33" t="str">
        <f t="shared" si="39"/>
        <v/>
      </c>
      <c r="F504" s="34" t="str">
        <f t="shared" si="35"/>
        <v/>
      </c>
      <c r="I504" s="31"/>
      <c r="J504" s="36"/>
      <c r="K504" s="34" t="str">
        <f t="shared" si="36"/>
        <v/>
      </c>
      <c r="N504" s="31"/>
      <c r="O504" s="36"/>
      <c r="P504" s="34" t="str">
        <f t="shared" si="37"/>
        <v/>
      </c>
      <c r="S504" s="31"/>
      <c r="T504" s="36"/>
      <c r="U504" s="34" t="str">
        <f t="shared" si="38"/>
        <v/>
      </c>
    </row>
    <row r="505" spans="3:21" x14ac:dyDescent="0.2">
      <c r="C505" s="31"/>
      <c r="D505" s="36"/>
      <c r="E505" s="33" t="str">
        <f t="shared" si="39"/>
        <v/>
      </c>
      <c r="F505" s="34" t="str">
        <f t="shared" si="35"/>
        <v/>
      </c>
      <c r="I505" s="31"/>
      <c r="J505" s="36"/>
      <c r="K505" s="34" t="str">
        <f t="shared" si="36"/>
        <v/>
      </c>
      <c r="N505" s="31"/>
      <c r="O505" s="36"/>
      <c r="P505" s="34" t="str">
        <f t="shared" si="37"/>
        <v/>
      </c>
      <c r="S505" s="31"/>
      <c r="T505" s="36"/>
      <c r="U505" s="34" t="str">
        <f t="shared" si="38"/>
        <v/>
      </c>
    </row>
    <row r="506" spans="3:21" x14ac:dyDescent="0.2">
      <c r="C506" s="31"/>
      <c r="D506" s="36"/>
      <c r="E506" s="33" t="str">
        <f t="shared" si="39"/>
        <v/>
      </c>
      <c r="F506" s="34" t="str">
        <f t="shared" si="35"/>
        <v/>
      </c>
      <c r="I506" s="31"/>
      <c r="J506" s="36"/>
      <c r="K506" s="34" t="str">
        <f t="shared" si="36"/>
        <v/>
      </c>
      <c r="N506" s="31"/>
      <c r="O506" s="36"/>
      <c r="P506" s="34" t="str">
        <f t="shared" si="37"/>
        <v/>
      </c>
      <c r="S506" s="31"/>
      <c r="T506" s="36"/>
      <c r="U506" s="34" t="str">
        <f t="shared" si="38"/>
        <v/>
      </c>
    </row>
    <row r="507" spans="3:21" x14ac:dyDescent="0.2">
      <c r="C507" s="31"/>
      <c r="D507" s="36"/>
      <c r="E507" s="33" t="str">
        <f t="shared" si="39"/>
        <v/>
      </c>
      <c r="F507" s="34" t="str">
        <f t="shared" si="35"/>
        <v/>
      </c>
      <c r="I507" s="31"/>
      <c r="J507" s="36"/>
      <c r="K507" s="34" t="str">
        <f t="shared" si="36"/>
        <v/>
      </c>
      <c r="N507" s="31"/>
      <c r="O507" s="36"/>
      <c r="P507" s="34" t="str">
        <f t="shared" si="37"/>
        <v/>
      </c>
      <c r="S507" s="31"/>
      <c r="T507" s="36"/>
      <c r="U507" s="34" t="str">
        <f t="shared" si="38"/>
        <v/>
      </c>
    </row>
    <row r="508" spans="3:21" x14ac:dyDescent="0.2">
      <c r="C508" s="31"/>
      <c r="D508" s="36"/>
      <c r="E508" s="33" t="str">
        <f t="shared" si="39"/>
        <v/>
      </c>
      <c r="F508" s="34" t="str">
        <f t="shared" si="35"/>
        <v/>
      </c>
      <c r="I508" s="31"/>
      <c r="J508" s="36"/>
      <c r="K508" s="34" t="str">
        <f t="shared" si="36"/>
        <v/>
      </c>
      <c r="N508" s="31"/>
      <c r="O508" s="36"/>
      <c r="P508" s="34" t="str">
        <f t="shared" si="37"/>
        <v/>
      </c>
      <c r="S508" s="31"/>
      <c r="T508" s="36"/>
      <c r="U508" s="34" t="str">
        <f t="shared" si="38"/>
        <v/>
      </c>
    </row>
    <row r="509" spans="3:21" x14ac:dyDescent="0.2">
      <c r="C509" s="31"/>
      <c r="D509" s="36"/>
      <c r="E509" s="33" t="str">
        <f t="shared" si="39"/>
        <v/>
      </c>
      <c r="F509" s="34" t="str">
        <f t="shared" si="35"/>
        <v/>
      </c>
      <c r="I509" s="31"/>
      <c r="J509" s="36"/>
      <c r="K509" s="34" t="str">
        <f t="shared" si="36"/>
        <v/>
      </c>
      <c r="N509" s="31"/>
      <c r="O509" s="36"/>
      <c r="P509" s="34" t="str">
        <f t="shared" si="37"/>
        <v/>
      </c>
      <c r="S509" s="31"/>
      <c r="T509" s="36"/>
      <c r="U509" s="34" t="str">
        <f t="shared" si="38"/>
        <v/>
      </c>
    </row>
    <row r="510" spans="3:21" x14ac:dyDescent="0.2">
      <c r="C510" s="31"/>
      <c r="D510" s="36"/>
      <c r="E510" s="33" t="str">
        <f t="shared" si="39"/>
        <v/>
      </c>
      <c r="F510" s="34" t="str">
        <f t="shared" si="35"/>
        <v/>
      </c>
      <c r="I510" s="31"/>
      <c r="J510" s="36"/>
      <c r="K510" s="34" t="str">
        <f t="shared" si="36"/>
        <v/>
      </c>
      <c r="N510" s="31"/>
      <c r="O510" s="36"/>
      <c r="P510" s="34" t="str">
        <f t="shared" si="37"/>
        <v/>
      </c>
      <c r="S510" s="31"/>
      <c r="T510" s="36"/>
      <c r="U510" s="34" t="str">
        <f t="shared" si="38"/>
        <v/>
      </c>
    </row>
    <row r="511" spans="3:21" x14ac:dyDescent="0.2">
      <c r="C511" s="31"/>
      <c r="D511" s="36"/>
      <c r="E511" s="33" t="str">
        <f t="shared" si="39"/>
        <v/>
      </c>
      <c r="F511" s="34" t="str">
        <f t="shared" si="35"/>
        <v/>
      </c>
      <c r="I511" s="31"/>
      <c r="J511" s="36"/>
      <c r="K511" s="34" t="str">
        <f t="shared" si="36"/>
        <v/>
      </c>
      <c r="N511" s="31"/>
      <c r="O511" s="36"/>
      <c r="P511" s="34" t="str">
        <f t="shared" si="37"/>
        <v/>
      </c>
      <c r="S511" s="31"/>
      <c r="T511" s="36"/>
      <c r="U511" s="34" t="str">
        <f t="shared" si="38"/>
        <v/>
      </c>
    </row>
    <row r="512" spans="3:21" x14ac:dyDescent="0.2">
      <c r="C512" s="31"/>
      <c r="D512" s="36"/>
      <c r="E512" s="33" t="str">
        <f t="shared" si="39"/>
        <v/>
      </c>
      <c r="F512" s="34" t="str">
        <f t="shared" si="35"/>
        <v/>
      </c>
      <c r="I512" s="31"/>
      <c r="J512" s="36"/>
      <c r="K512" s="34" t="str">
        <f t="shared" si="36"/>
        <v/>
      </c>
      <c r="N512" s="31"/>
      <c r="O512" s="36"/>
      <c r="P512" s="34" t="str">
        <f t="shared" si="37"/>
        <v/>
      </c>
      <c r="S512" s="31"/>
      <c r="T512" s="36"/>
      <c r="U512" s="34" t="str">
        <f t="shared" si="38"/>
        <v/>
      </c>
    </row>
    <row r="513" spans="3:21" x14ac:dyDescent="0.2">
      <c r="C513" s="31"/>
      <c r="D513" s="36"/>
      <c r="E513" s="33" t="str">
        <f t="shared" si="39"/>
        <v/>
      </c>
      <c r="F513" s="34" t="str">
        <f t="shared" si="35"/>
        <v/>
      </c>
      <c r="I513" s="31"/>
      <c r="J513" s="36"/>
      <c r="K513" s="34" t="str">
        <f t="shared" si="36"/>
        <v/>
      </c>
      <c r="N513" s="31"/>
      <c r="O513" s="36"/>
      <c r="P513" s="34" t="str">
        <f t="shared" si="37"/>
        <v/>
      </c>
      <c r="S513" s="31"/>
      <c r="T513" s="36"/>
      <c r="U513" s="34" t="str">
        <f t="shared" si="38"/>
        <v/>
      </c>
    </row>
    <row r="514" spans="3:21" x14ac:dyDescent="0.2">
      <c r="C514" s="31"/>
      <c r="D514" s="36"/>
      <c r="E514" s="33" t="str">
        <f t="shared" si="39"/>
        <v/>
      </c>
      <c r="F514" s="34" t="str">
        <f t="shared" si="35"/>
        <v/>
      </c>
      <c r="I514" s="31"/>
      <c r="J514" s="36"/>
      <c r="K514" s="34" t="str">
        <f t="shared" si="36"/>
        <v/>
      </c>
      <c r="N514" s="31"/>
      <c r="O514" s="36"/>
      <c r="P514" s="34" t="str">
        <f t="shared" si="37"/>
        <v/>
      </c>
      <c r="S514" s="31"/>
      <c r="T514" s="36"/>
      <c r="U514" s="34" t="str">
        <f t="shared" si="38"/>
        <v/>
      </c>
    </row>
    <row r="515" spans="3:21" x14ac:dyDescent="0.2">
      <c r="C515" s="31"/>
      <c r="D515" s="36"/>
      <c r="E515" s="33" t="str">
        <f t="shared" si="39"/>
        <v/>
      </c>
      <c r="F515" s="34" t="str">
        <f t="shared" si="35"/>
        <v/>
      </c>
      <c r="I515" s="31"/>
      <c r="J515" s="36"/>
      <c r="K515" s="34" t="str">
        <f t="shared" si="36"/>
        <v/>
      </c>
      <c r="N515" s="31"/>
      <c r="O515" s="36"/>
      <c r="P515" s="34" t="str">
        <f t="shared" si="37"/>
        <v/>
      </c>
      <c r="S515" s="31"/>
      <c r="T515" s="36"/>
      <c r="U515" s="34" t="str">
        <f t="shared" si="38"/>
        <v/>
      </c>
    </row>
    <row r="516" spans="3:21" x14ac:dyDescent="0.2">
      <c r="C516" s="31"/>
      <c r="D516" s="36"/>
      <c r="E516" s="33" t="str">
        <f t="shared" si="39"/>
        <v/>
      </c>
      <c r="F516" s="34" t="str">
        <f t="shared" si="35"/>
        <v/>
      </c>
      <c r="I516" s="31"/>
      <c r="J516" s="36"/>
      <c r="K516" s="34" t="str">
        <f t="shared" si="36"/>
        <v/>
      </c>
      <c r="N516" s="31"/>
      <c r="O516" s="36"/>
      <c r="P516" s="34" t="str">
        <f t="shared" si="37"/>
        <v/>
      </c>
      <c r="S516" s="31"/>
      <c r="T516" s="36"/>
      <c r="U516" s="34" t="str">
        <f t="shared" si="38"/>
        <v/>
      </c>
    </row>
    <row r="517" spans="3:21" x14ac:dyDescent="0.2">
      <c r="C517" s="31"/>
      <c r="D517" s="36"/>
      <c r="E517" s="33" t="str">
        <f t="shared" si="39"/>
        <v/>
      </c>
      <c r="F517" s="34" t="str">
        <f t="shared" si="35"/>
        <v/>
      </c>
      <c r="I517" s="31"/>
      <c r="J517" s="36"/>
      <c r="K517" s="34" t="str">
        <f t="shared" si="36"/>
        <v/>
      </c>
      <c r="N517" s="31"/>
      <c r="O517" s="36"/>
      <c r="P517" s="34" t="str">
        <f t="shared" si="37"/>
        <v/>
      </c>
      <c r="S517" s="31"/>
      <c r="T517" s="36"/>
      <c r="U517" s="34" t="str">
        <f t="shared" si="38"/>
        <v/>
      </c>
    </row>
    <row r="518" spans="3:21" x14ac:dyDescent="0.2">
      <c r="C518" s="31"/>
      <c r="D518" s="36"/>
      <c r="E518" s="33" t="str">
        <f t="shared" si="39"/>
        <v/>
      </c>
      <c r="F518" s="34" t="str">
        <f t="shared" si="35"/>
        <v/>
      </c>
      <c r="I518" s="31"/>
      <c r="J518" s="36"/>
      <c r="K518" s="34" t="str">
        <f t="shared" si="36"/>
        <v/>
      </c>
      <c r="N518" s="31"/>
      <c r="O518" s="36"/>
      <c r="P518" s="34" t="str">
        <f t="shared" si="37"/>
        <v/>
      </c>
      <c r="S518" s="31"/>
      <c r="T518" s="36"/>
      <c r="U518" s="34" t="str">
        <f t="shared" si="38"/>
        <v/>
      </c>
    </row>
    <row r="519" spans="3:21" x14ac:dyDescent="0.2">
      <c r="C519" s="31"/>
      <c r="D519" s="36"/>
      <c r="E519" s="33" t="str">
        <f t="shared" si="39"/>
        <v/>
      </c>
      <c r="F519" s="34" t="str">
        <f t="shared" si="35"/>
        <v/>
      </c>
      <c r="I519" s="31"/>
      <c r="J519" s="36"/>
      <c r="K519" s="34" t="str">
        <f t="shared" si="36"/>
        <v/>
      </c>
      <c r="N519" s="31"/>
      <c r="O519" s="36"/>
      <c r="P519" s="34" t="str">
        <f t="shared" si="37"/>
        <v/>
      </c>
      <c r="S519" s="31"/>
      <c r="T519" s="36"/>
      <c r="U519" s="34" t="str">
        <f t="shared" si="38"/>
        <v/>
      </c>
    </row>
    <row r="520" spans="3:21" x14ac:dyDescent="0.2">
      <c r="C520" s="31"/>
      <c r="D520" s="36"/>
      <c r="E520" s="33" t="str">
        <f t="shared" si="39"/>
        <v/>
      </c>
      <c r="F520" s="34" t="str">
        <f t="shared" si="35"/>
        <v/>
      </c>
      <c r="I520" s="31"/>
      <c r="J520" s="36"/>
      <c r="K520" s="34" t="str">
        <f t="shared" si="36"/>
        <v/>
      </c>
      <c r="N520" s="31"/>
      <c r="O520" s="36"/>
      <c r="P520" s="34" t="str">
        <f t="shared" si="37"/>
        <v/>
      </c>
      <c r="S520" s="31"/>
      <c r="T520" s="36"/>
      <c r="U520" s="34" t="str">
        <f t="shared" si="38"/>
        <v/>
      </c>
    </row>
    <row r="521" spans="3:21" x14ac:dyDescent="0.2">
      <c r="C521" s="31"/>
      <c r="D521" s="36"/>
      <c r="E521" s="33" t="str">
        <f t="shared" si="39"/>
        <v/>
      </c>
      <c r="F521" s="34" t="str">
        <f t="shared" si="35"/>
        <v/>
      </c>
      <c r="I521" s="31"/>
      <c r="J521" s="36"/>
      <c r="K521" s="34" t="str">
        <f t="shared" si="36"/>
        <v/>
      </c>
      <c r="N521" s="31"/>
      <c r="O521" s="36"/>
      <c r="P521" s="34" t="str">
        <f t="shared" si="37"/>
        <v/>
      </c>
      <c r="S521" s="31"/>
      <c r="T521" s="36"/>
      <c r="U521" s="34" t="str">
        <f t="shared" si="38"/>
        <v/>
      </c>
    </row>
    <row r="522" spans="3:21" x14ac:dyDescent="0.2">
      <c r="C522" s="31"/>
      <c r="D522" s="36"/>
      <c r="E522" s="33" t="str">
        <f t="shared" si="39"/>
        <v/>
      </c>
      <c r="F522" s="34" t="str">
        <f t="shared" si="35"/>
        <v/>
      </c>
      <c r="I522" s="31"/>
      <c r="J522" s="36"/>
      <c r="K522" s="34" t="str">
        <f t="shared" si="36"/>
        <v/>
      </c>
      <c r="N522" s="31"/>
      <c r="O522" s="36"/>
      <c r="P522" s="34" t="str">
        <f t="shared" si="37"/>
        <v/>
      </c>
      <c r="S522" s="31"/>
      <c r="T522" s="36"/>
      <c r="U522" s="34" t="str">
        <f t="shared" si="38"/>
        <v/>
      </c>
    </row>
    <row r="523" spans="3:21" x14ac:dyDescent="0.2">
      <c r="C523" s="31"/>
      <c r="D523" s="36"/>
      <c r="E523" s="33" t="str">
        <f t="shared" si="39"/>
        <v/>
      </c>
      <c r="F523" s="34" t="str">
        <f t="shared" si="35"/>
        <v/>
      </c>
      <c r="I523" s="31"/>
      <c r="J523" s="36"/>
      <c r="K523" s="34" t="str">
        <f t="shared" si="36"/>
        <v/>
      </c>
      <c r="N523" s="31"/>
      <c r="O523" s="36"/>
      <c r="P523" s="34" t="str">
        <f t="shared" si="37"/>
        <v/>
      </c>
      <c r="S523" s="31"/>
      <c r="T523" s="36"/>
      <c r="U523" s="34" t="str">
        <f t="shared" si="38"/>
        <v/>
      </c>
    </row>
    <row r="524" spans="3:21" x14ac:dyDescent="0.2">
      <c r="C524" s="31"/>
      <c r="D524" s="36"/>
      <c r="E524" s="33" t="str">
        <f t="shared" si="39"/>
        <v/>
      </c>
      <c r="F524" s="34" t="str">
        <f t="shared" ref="F524:F587" si="40">IF(ISBLANK(C524),"",IF(OR($X$11="",$Z$11=""),"",IF(AND(MONTH(C524)&gt;=MONTH($X$11&amp;1),MONTH(C524)&lt;=MONTH($Z$11&amp;1)),"summer","winter")))</f>
        <v/>
      </c>
      <c r="I524" s="31"/>
      <c r="J524" s="36"/>
      <c r="K524" s="34" t="str">
        <f t="shared" ref="K524:K587" si="41">IF(ISBLANK(I524),"",IF(OR($X$11="",$Z$11=""),"",IF(AND(MONTH(I524)&gt;=MONTH($X$11&amp;1),MONTH(I524)&lt;=MONTH($Z$11&amp;1)),"summer","winter")))</f>
        <v/>
      </c>
      <c r="N524" s="31"/>
      <c r="O524" s="36"/>
      <c r="P524" s="34" t="str">
        <f t="shared" ref="P524:P587" si="42">IF(ISBLANK(N524),"",IF(OR($X$11="",$Z$11=""),"",IF(AND(MONTH(N524)&gt;=MONTH($X$11&amp;1),MONTH(N524)&lt;=MONTH($Z$11&amp;1)),"summer","winter")))</f>
        <v/>
      </c>
      <c r="S524" s="31"/>
      <c r="T524" s="36"/>
      <c r="U524" s="34" t="str">
        <f t="shared" ref="U524:U587" si="43">IF(ISBLANK(S524),"",IF(OR($X$11="",$Z$11=""),"",IF(AND(MONTH(S524)&gt;=MONTH($X$11&amp;1),MONTH(S524)&lt;=MONTH($Z$11&amp;1)),"summer","winter")))</f>
        <v/>
      </c>
    </row>
    <row r="525" spans="3:21" x14ac:dyDescent="0.2">
      <c r="C525" s="31"/>
      <c r="D525" s="36"/>
      <c r="E525" s="33" t="str">
        <f t="shared" ref="E525:E588" si="44">IF(ISBLANK(D525),"",IF(LEFT(D525,1)="&lt;",0,VALUE(D525)))</f>
        <v/>
      </c>
      <c r="F525" s="34" t="str">
        <f t="shared" si="40"/>
        <v/>
      </c>
      <c r="I525" s="31"/>
      <c r="J525" s="36"/>
      <c r="K525" s="34" t="str">
        <f t="shared" si="41"/>
        <v/>
      </c>
      <c r="N525" s="31"/>
      <c r="O525" s="36"/>
      <c r="P525" s="34" t="str">
        <f t="shared" si="42"/>
        <v/>
      </c>
      <c r="S525" s="31"/>
      <c r="T525" s="36"/>
      <c r="U525" s="34" t="str">
        <f t="shared" si="43"/>
        <v/>
      </c>
    </row>
    <row r="526" spans="3:21" x14ac:dyDescent="0.2">
      <c r="C526" s="31"/>
      <c r="D526" s="36"/>
      <c r="E526" s="33" t="str">
        <f t="shared" si="44"/>
        <v/>
      </c>
      <c r="F526" s="34" t="str">
        <f t="shared" si="40"/>
        <v/>
      </c>
      <c r="I526" s="31"/>
      <c r="J526" s="36"/>
      <c r="K526" s="34" t="str">
        <f t="shared" si="41"/>
        <v/>
      </c>
      <c r="N526" s="31"/>
      <c r="O526" s="36"/>
      <c r="P526" s="34" t="str">
        <f t="shared" si="42"/>
        <v/>
      </c>
      <c r="S526" s="31"/>
      <c r="T526" s="36"/>
      <c r="U526" s="34" t="str">
        <f t="shared" si="43"/>
        <v/>
      </c>
    </row>
    <row r="527" spans="3:21" x14ac:dyDescent="0.2">
      <c r="C527" s="31"/>
      <c r="D527" s="36"/>
      <c r="E527" s="33" t="str">
        <f t="shared" si="44"/>
        <v/>
      </c>
      <c r="F527" s="34" t="str">
        <f t="shared" si="40"/>
        <v/>
      </c>
      <c r="I527" s="31"/>
      <c r="J527" s="36"/>
      <c r="K527" s="34" t="str">
        <f t="shared" si="41"/>
        <v/>
      </c>
      <c r="N527" s="31"/>
      <c r="O527" s="36"/>
      <c r="P527" s="34" t="str">
        <f t="shared" si="42"/>
        <v/>
      </c>
      <c r="S527" s="31"/>
      <c r="T527" s="36"/>
      <c r="U527" s="34" t="str">
        <f t="shared" si="43"/>
        <v/>
      </c>
    </row>
    <row r="528" spans="3:21" x14ac:dyDescent="0.2">
      <c r="C528" s="31"/>
      <c r="D528" s="36"/>
      <c r="E528" s="33" t="str">
        <f t="shared" si="44"/>
        <v/>
      </c>
      <c r="F528" s="34" t="str">
        <f t="shared" si="40"/>
        <v/>
      </c>
      <c r="I528" s="31"/>
      <c r="J528" s="36"/>
      <c r="K528" s="34" t="str">
        <f t="shared" si="41"/>
        <v/>
      </c>
      <c r="N528" s="31"/>
      <c r="O528" s="36"/>
      <c r="P528" s="34" t="str">
        <f t="shared" si="42"/>
        <v/>
      </c>
      <c r="S528" s="31"/>
      <c r="T528" s="36"/>
      <c r="U528" s="34" t="str">
        <f t="shared" si="43"/>
        <v/>
      </c>
    </row>
    <row r="529" spans="3:21" x14ac:dyDescent="0.2">
      <c r="C529" s="31"/>
      <c r="D529" s="36"/>
      <c r="E529" s="33" t="str">
        <f t="shared" si="44"/>
        <v/>
      </c>
      <c r="F529" s="34" t="str">
        <f t="shared" si="40"/>
        <v/>
      </c>
      <c r="I529" s="31"/>
      <c r="J529" s="36"/>
      <c r="K529" s="34" t="str">
        <f t="shared" si="41"/>
        <v/>
      </c>
      <c r="N529" s="31"/>
      <c r="O529" s="36"/>
      <c r="P529" s="34" t="str">
        <f t="shared" si="42"/>
        <v/>
      </c>
      <c r="S529" s="31"/>
      <c r="T529" s="36"/>
      <c r="U529" s="34" t="str">
        <f t="shared" si="43"/>
        <v/>
      </c>
    </row>
    <row r="530" spans="3:21" x14ac:dyDescent="0.2">
      <c r="C530" s="31"/>
      <c r="D530" s="36"/>
      <c r="E530" s="33" t="str">
        <f t="shared" si="44"/>
        <v/>
      </c>
      <c r="F530" s="34" t="str">
        <f t="shared" si="40"/>
        <v/>
      </c>
      <c r="I530" s="31"/>
      <c r="J530" s="36"/>
      <c r="K530" s="34" t="str">
        <f t="shared" si="41"/>
        <v/>
      </c>
      <c r="N530" s="31"/>
      <c r="O530" s="36"/>
      <c r="P530" s="34" t="str">
        <f t="shared" si="42"/>
        <v/>
      </c>
      <c r="S530" s="31"/>
      <c r="T530" s="36"/>
      <c r="U530" s="34" t="str">
        <f t="shared" si="43"/>
        <v/>
      </c>
    </row>
    <row r="531" spans="3:21" x14ac:dyDescent="0.2">
      <c r="C531" s="31"/>
      <c r="D531" s="36"/>
      <c r="E531" s="33" t="str">
        <f t="shared" si="44"/>
        <v/>
      </c>
      <c r="F531" s="34" t="str">
        <f t="shared" si="40"/>
        <v/>
      </c>
      <c r="I531" s="31"/>
      <c r="J531" s="36"/>
      <c r="K531" s="34" t="str">
        <f t="shared" si="41"/>
        <v/>
      </c>
      <c r="N531" s="31"/>
      <c r="O531" s="36"/>
      <c r="P531" s="34" t="str">
        <f t="shared" si="42"/>
        <v/>
      </c>
      <c r="S531" s="31"/>
      <c r="T531" s="36"/>
      <c r="U531" s="34" t="str">
        <f t="shared" si="43"/>
        <v/>
      </c>
    </row>
    <row r="532" spans="3:21" x14ac:dyDescent="0.2">
      <c r="C532" s="31"/>
      <c r="D532" s="36"/>
      <c r="E532" s="33" t="str">
        <f t="shared" si="44"/>
        <v/>
      </c>
      <c r="F532" s="34" t="str">
        <f t="shared" si="40"/>
        <v/>
      </c>
      <c r="I532" s="31"/>
      <c r="J532" s="36"/>
      <c r="K532" s="34" t="str">
        <f t="shared" si="41"/>
        <v/>
      </c>
      <c r="N532" s="31"/>
      <c r="O532" s="36"/>
      <c r="P532" s="34" t="str">
        <f t="shared" si="42"/>
        <v/>
      </c>
      <c r="S532" s="31"/>
      <c r="T532" s="36"/>
      <c r="U532" s="34" t="str">
        <f t="shared" si="43"/>
        <v/>
      </c>
    </row>
    <row r="533" spans="3:21" x14ac:dyDescent="0.2">
      <c r="C533" s="31"/>
      <c r="D533" s="36"/>
      <c r="E533" s="33" t="str">
        <f t="shared" si="44"/>
        <v/>
      </c>
      <c r="F533" s="34" t="str">
        <f t="shared" si="40"/>
        <v/>
      </c>
      <c r="I533" s="31"/>
      <c r="J533" s="36"/>
      <c r="K533" s="34" t="str">
        <f t="shared" si="41"/>
        <v/>
      </c>
      <c r="N533" s="31"/>
      <c r="O533" s="36"/>
      <c r="P533" s="34" t="str">
        <f t="shared" si="42"/>
        <v/>
      </c>
      <c r="S533" s="31"/>
      <c r="T533" s="36"/>
      <c r="U533" s="34" t="str">
        <f t="shared" si="43"/>
        <v/>
      </c>
    </row>
    <row r="534" spans="3:21" x14ac:dyDescent="0.2">
      <c r="C534" s="31"/>
      <c r="D534" s="36"/>
      <c r="E534" s="33" t="str">
        <f t="shared" si="44"/>
        <v/>
      </c>
      <c r="F534" s="34" t="str">
        <f t="shared" si="40"/>
        <v/>
      </c>
      <c r="I534" s="31"/>
      <c r="J534" s="36"/>
      <c r="K534" s="34" t="str">
        <f t="shared" si="41"/>
        <v/>
      </c>
      <c r="N534" s="31"/>
      <c r="O534" s="36"/>
      <c r="P534" s="34" t="str">
        <f t="shared" si="42"/>
        <v/>
      </c>
      <c r="S534" s="31"/>
      <c r="T534" s="36"/>
      <c r="U534" s="34" t="str">
        <f t="shared" si="43"/>
        <v/>
      </c>
    </row>
    <row r="535" spans="3:21" x14ac:dyDescent="0.2">
      <c r="C535" s="31"/>
      <c r="D535" s="36"/>
      <c r="E535" s="33" t="str">
        <f t="shared" si="44"/>
        <v/>
      </c>
      <c r="F535" s="34" t="str">
        <f t="shared" si="40"/>
        <v/>
      </c>
      <c r="I535" s="31"/>
      <c r="J535" s="36"/>
      <c r="K535" s="34" t="str">
        <f t="shared" si="41"/>
        <v/>
      </c>
      <c r="N535" s="31"/>
      <c r="O535" s="36"/>
      <c r="P535" s="34" t="str">
        <f t="shared" si="42"/>
        <v/>
      </c>
      <c r="S535" s="31"/>
      <c r="T535" s="36"/>
      <c r="U535" s="34" t="str">
        <f t="shared" si="43"/>
        <v/>
      </c>
    </row>
    <row r="536" spans="3:21" x14ac:dyDescent="0.2">
      <c r="C536" s="31"/>
      <c r="D536" s="36"/>
      <c r="E536" s="33" t="str">
        <f t="shared" si="44"/>
        <v/>
      </c>
      <c r="F536" s="34" t="str">
        <f t="shared" si="40"/>
        <v/>
      </c>
      <c r="I536" s="31"/>
      <c r="J536" s="36"/>
      <c r="K536" s="34" t="str">
        <f t="shared" si="41"/>
        <v/>
      </c>
      <c r="N536" s="31"/>
      <c r="O536" s="36"/>
      <c r="P536" s="34" t="str">
        <f t="shared" si="42"/>
        <v/>
      </c>
      <c r="S536" s="31"/>
      <c r="T536" s="36"/>
      <c r="U536" s="34" t="str">
        <f t="shared" si="43"/>
        <v/>
      </c>
    </row>
    <row r="537" spans="3:21" x14ac:dyDescent="0.2">
      <c r="C537" s="31"/>
      <c r="D537" s="36"/>
      <c r="E537" s="33" t="str">
        <f t="shared" si="44"/>
        <v/>
      </c>
      <c r="F537" s="34" t="str">
        <f t="shared" si="40"/>
        <v/>
      </c>
      <c r="I537" s="31"/>
      <c r="J537" s="36"/>
      <c r="K537" s="34" t="str">
        <f t="shared" si="41"/>
        <v/>
      </c>
      <c r="N537" s="31"/>
      <c r="O537" s="36"/>
      <c r="P537" s="34" t="str">
        <f t="shared" si="42"/>
        <v/>
      </c>
      <c r="S537" s="31"/>
      <c r="T537" s="36"/>
      <c r="U537" s="34" t="str">
        <f t="shared" si="43"/>
        <v/>
      </c>
    </row>
    <row r="538" spans="3:21" x14ac:dyDescent="0.2">
      <c r="C538" s="31"/>
      <c r="D538" s="36"/>
      <c r="E538" s="33" t="str">
        <f t="shared" si="44"/>
        <v/>
      </c>
      <c r="F538" s="34" t="str">
        <f t="shared" si="40"/>
        <v/>
      </c>
      <c r="I538" s="31"/>
      <c r="J538" s="36"/>
      <c r="K538" s="34" t="str">
        <f t="shared" si="41"/>
        <v/>
      </c>
      <c r="N538" s="31"/>
      <c r="O538" s="36"/>
      <c r="P538" s="34" t="str">
        <f t="shared" si="42"/>
        <v/>
      </c>
      <c r="S538" s="31"/>
      <c r="T538" s="36"/>
      <c r="U538" s="34" t="str">
        <f t="shared" si="43"/>
        <v/>
      </c>
    </row>
    <row r="539" spans="3:21" x14ac:dyDescent="0.2">
      <c r="C539" s="31"/>
      <c r="D539" s="36"/>
      <c r="E539" s="33" t="str">
        <f t="shared" si="44"/>
        <v/>
      </c>
      <c r="F539" s="34" t="str">
        <f t="shared" si="40"/>
        <v/>
      </c>
      <c r="I539" s="31"/>
      <c r="J539" s="36"/>
      <c r="K539" s="34" t="str">
        <f t="shared" si="41"/>
        <v/>
      </c>
      <c r="N539" s="31"/>
      <c r="O539" s="36"/>
      <c r="P539" s="34" t="str">
        <f t="shared" si="42"/>
        <v/>
      </c>
      <c r="S539" s="31"/>
      <c r="T539" s="36"/>
      <c r="U539" s="34" t="str">
        <f t="shared" si="43"/>
        <v/>
      </c>
    </row>
    <row r="540" spans="3:21" x14ac:dyDescent="0.2">
      <c r="C540" s="31"/>
      <c r="D540" s="36"/>
      <c r="E540" s="33" t="str">
        <f t="shared" si="44"/>
        <v/>
      </c>
      <c r="F540" s="34" t="str">
        <f t="shared" si="40"/>
        <v/>
      </c>
      <c r="I540" s="31"/>
      <c r="J540" s="36"/>
      <c r="K540" s="34" t="str">
        <f t="shared" si="41"/>
        <v/>
      </c>
      <c r="N540" s="31"/>
      <c r="O540" s="36"/>
      <c r="P540" s="34" t="str">
        <f t="shared" si="42"/>
        <v/>
      </c>
      <c r="S540" s="31"/>
      <c r="T540" s="36"/>
      <c r="U540" s="34" t="str">
        <f t="shared" si="43"/>
        <v/>
      </c>
    </row>
    <row r="541" spans="3:21" x14ac:dyDescent="0.2">
      <c r="C541" s="31"/>
      <c r="D541" s="36"/>
      <c r="E541" s="33" t="str">
        <f t="shared" si="44"/>
        <v/>
      </c>
      <c r="F541" s="34" t="str">
        <f t="shared" si="40"/>
        <v/>
      </c>
      <c r="I541" s="31"/>
      <c r="J541" s="36"/>
      <c r="K541" s="34" t="str">
        <f t="shared" si="41"/>
        <v/>
      </c>
      <c r="N541" s="31"/>
      <c r="O541" s="36"/>
      <c r="P541" s="34" t="str">
        <f t="shared" si="42"/>
        <v/>
      </c>
      <c r="S541" s="31"/>
      <c r="T541" s="36"/>
      <c r="U541" s="34" t="str">
        <f t="shared" si="43"/>
        <v/>
      </c>
    </row>
    <row r="542" spans="3:21" x14ac:dyDescent="0.2">
      <c r="C542" s="31"/>
      <c r="D542" s="36"/>
      <c r="E542" s="33" t="str">
        <f t="shared" si="44"/>
        <v/>
      </c>
      <c r="F542" s="34" t="str">
        <f t="shared" si="40"/>
        <v/>
      </c>
      <c r="I542" s="31"/>
      <c r="J542" s="36"/>
      <c r="K542" s="34" t="str">
        <f t="shared" si="41"/>
        <v/>
      </c>
      <c r="N542" s="31"/>
      <c r="O542" s="36"/>
      <c r="P542" s="34" t="str">
        <f t="shared" si="42"/>
        <v/>
      </c>
      <c r="S542" s="31"/>
      <c r="T542" s="36"/>
      <c r="U542" s="34" t="str">
        <f t="shared" si="43"/>
        <v/>
      </c>
    </row>
    <row r="543" spans="3:21" x14ac:dyDescent="0.2">
      <c r="C543" s="31"/>
      <c r="D543" s="36"/>
      <c r="E543" s="33" t="str">
        <f t="shared" si="44"/>
        <v/>
      </c>
      <c r="F543" s="34" t="str">
        <f t="shared" si="40"/>
        <v/>
      </c>
      <c r="I543" s="31"/>
      <c r="J543" s="36"/>
      <c r="K543" s="34" t="str">
        <f t="shared" si="41"/>
        <v/>
      </c>
      <c r="N543" s="31"/>
      <c r="O543" s="36"/>
      <c r="P543" s="34" t="str">
        <f t="shared" si="42"/>
        <v/>
      </c>
      <c r="S543" s="31"/>
      <c r="T543" s="36"/>
      <c r="U543" s="34" t="str">
        <f t="shared" si="43"/>
        <v/>
      </c>
    </row>
    <row r="544" spans="3:21" x14ac:dyDescent="0.2">
      <c r="C544" s="31"/>
      <c r="D544" s="36"/>
      <c r="E544" s="33" t="str">
        <f t="shared" si="44"/>
        <v/>
      </c>
      <c r="F544" s="34" t="str">
        <f t="shared" si="40"/>
        <v/>
      </c>
      <c r="I544" s="31"/>
      <c r="J544" s="36"/>
      <c r="K544" s="34" t="str">
        <f t="shared" si="41"/>
        <v/>
      </c>
      <c r="N544" s="31"/>
      <c r="O544" s="36"/>
      <c r="P544" s="34" t="str">
        <f t="shared" si="42"/>
        <v/>
      </c>
      <c r="S544" s="31"/>
      <c r="T544" s="36"/>
      <c r="U544" s="34" t="str">
        <f t="shared" si="43"/>
        <v/>
      </c>
    </row>
    <row r="545" spans="3:21" x14ac:dyDescent="0.2">
      <c r="C545" s="31"/>
      <c r="D545" s="36"/>
      <c r="E545" s="33" t="str">
        <f t="shared" si="44"/>
        <v/>
      </c>
      <c r="F545" s="34" t="str">
        <f t="shared" si="40"/>
        <v/>
      </c>
      <c r="I545" s="31"/>
      <c r="J545" s="36"/>
      <c r="K545" s="34" t="str">
        <f t="shared" si="41"/>
        <v/>
      </c>
      <c r="N545" s="31"/>
      <c r="O545" s="36"/>
      <c r="P545" s="34" t="str">
        <f t="shared" si="42"/>
        <v/>
      </c>
      <c r="S545" s="31"/>
      <c r="T545" s="36"/>
      <c r="U545" s="34" t="str">
        <f t="shared" si="43"/>
        <v/>
      </c>
    </row>
    <row r="546" spans="3:21" x14ac:dyDescent="0.2">
      <c r="C546" s="31"/>
      <c r="D546" s="36"/>
      <c r="E546" s="33" t="str">
        <f t="shared" si="44"/>
        <v/>
      </c>
      <c r="F546" s="34" t="str">
        <f t="shared" si="40"/>
        <v/>
      </c>
      <c r="I546" s="31"/>
      <c r="J546" s="36"/>
      <c r="K546" s="34" t="str">
        <f t="shared" si="41"/>
        <v/>
      </c>
      <c r="N546" s="31"/>
      <c r="O546" s="36"/>
      <c r="P546" s="34" t="str">
        <f t="shared" si="42"/>
        <v/>
      </c>
      <c r="S546" s="31"/>
      <c r="T546" s="36"/>
      <c r="U546" s="34" t="str">
        <f t="shared" si="43"/>
        <v/>
      </c>
    </row>
    <row r="547" spans="3:21" x14ac:dyDescent="0.2">
      <c r="C547" s="31"/>
      <c r="D547" s="36"/>
      <c r="E547" s="33" t="str">
        <f t="shared" si="44"/>
        <v/>
      </c>
      <c r="F547" s="34" t="str">
        <f t="shared" si="40"/>
        <v/>
      </c>
      <c r="I547" s="31"/>
      <c r="J547" s="36"/>
      <c r="K547" s="34" t="str">
        <f t="shared" si="41"/>
        <v/>
      </c>
      <c r="N547" s="31"/>
      <c r="O547" s="36"/>
      <c r="P547" s="34" t="str">
        <f t="shared" si="42"/>
        <v/>
      </c>
      <c r="S547" s="31"/>
      <c r="T547" s="36"/>
      <c r="U547" s="34" t="str">
        <f t="shared" si="43"/>
        <v/>
      </c>
    </row>
    <row r="548" spans="3:21" x14ac:dyDescent="0.2">
      <c r="C548" s="31"/>
      <c r="D548" s="36"/>
      <c r="E548" s="33" t="str">
        <f t="shared" si="44"/>
        <v/>
      </c>
      <c r="F548" s="34" t="str">
        <f t="shared" si="40"/>
        <v/>
      </c>
      <c r="I548" s="31"/>
      <c r="J548" s="36"/>
      <c r="K548" s="34" t="str">
        <f t="shared" si="41"/>
        <v/>
      </c>
      <c r="N548" s="31"/>
      <c r="O548" s="36"/>
      <c r="P548" s="34" t="str">
        <f t="shared" si="42"/>
        <v/>
      </c>
      <c r="S548" s="31"/>
      <c r="T548" s="36"/>
      <c r="U548" s="34" t="str">
        <f t="shared" si="43"/>
        <v/>
      </c>
    </row>
    <row r="549" spans="3:21" x14ac:dyDescent="0.2">
      <c r="C549" s="31"/>
      <c r="D549" s="36"/>
      <c r="E549" s="33" t="str">
        <f t="shared" si="44"/>
        <v/>
      </c>
      <c r="F549" s="34" t="str">
        <f t="shared" si="40"/>
        <v/>
      </c>
      <c r="I549" s="31"/>
      <c r="J549" s="36"/>
      <c r="K549" s="34" t="str">
        <f t="shared" si="41"/>
        <v/>
      </c>
      <c r="N549" s="31"/>
      <c r="O549" s="36"/>
      <c r="P549" s="34" t="str">
        <f t="shared" si="42"/>
        <v/>
      </c>
      <c r="S549" s="31"/>
      <c r="T549" s="36"/>
      <c r="U549" s="34" t="str">
        <f t="shared" si="43"/>
        <v/>
      </c>
    </row>
    <row r="550" spans="3:21" x14ac:dyDescent="0.2">
      <c r="C550" s="31"/>
      <c r="D550" s="36"/>
      <c r="E550" s="33" t="str">
        <f t="shared" si="44"/>
        <v/>
      </c>
      <c r="F550" s="34" t="str">
        <f t="shared" si="40"/>
        <v/>
      </c>
      <c r="I550" s="31"/>
      <c r="J550" s="36"/>
      <c r="K550" s="34" t="str">
        <f t="shared" si="41"/>
        <v/>
      </c>
      <c r="N550" s="31"/>
      <c r="O550" s="36"/>
      <c r="P550" s="34" t="str">
        <f t="shared" si="42"/>
        <v/>
      </c>
      <c r="S550" s="31"/>
      <c r="T550" s="36"/>
      <c r="U550" s="34" t="str">
        <f t="shared" si="43"/>
        <v/>
      </c>
    </row>
    <row r="551" spans="3:21" x14ac:dyDescent="0.2">
      <c r="C551" s="31"/>
      <c r="D551" s="36"/>
      <c r="E551" s="33" t="str">
        <f t="shared" si="44"/>
        <v/>
      </c>
      <c r="F551" s="34" t="str">
        <f t="shared" si="40"/>
        <v/>
      </c>
      <c r="I551" s="31"/>
      <c r="J551" s="36"/>
      <c r="K551" s="34" t="str">
        <f t="shared" si="41"/>
        <v/>
      </c>
      <c r="N551" s="31"/>
      <c r="O551" s="36"/>
      <c r="P551" s="34" t="str">
        <f t="shared" si="42"/>
        <v/>
      </c>
      <c r="S551" s="31"/>
      <c r="T551" s="36"/>
      <c r="U551" s="34" t="str">
        <f t="shared" si="43"/>
        <v/>
      </c>
    </row>
    <row r="552" spans="3:21" x14ac:dyDescent="0.2">
      <c r="C552" s="31"/>
      <c r="D552" s="36"/>
      <c r="E552" s="33" t="str">
        <f t="shared" si="44"/>
        <v/>
      </c>
      <c r="F552" s="34" t="str">
        <f t="shared" si="40"/>
        <v/>
      </c>
      <c r="I552" s="31"/>
      <c r="J552" s="36"/>
      <c r="K552" s="34" t="str">
        <f t="shared" si="41"/>
        <v/>
      </c>
      <c r="N552" s="31"/>
      <c r="O552" s="36"/>
      <c r="P552" s="34" t="str">
        <f t="shared" si="42"/>
        <v/>
      </c>
      <c r="S552" s="31"/>
      <c r="T552" s="36"/>
      <c r="U552" s="34" t="str">
        <f t="shared" si="43"/>
        <v/>
      </c>
    </row>
    <row r="553" spans="3:21" x14ac:dyDescent="0.2">
      <c r="C553" s="31"/>
      <c r="D553" s="36"/>
      <c r="E553" s="33" t="str">
        <f t="shared" si="44"/>
        <v/>
      </c>
      <c r="F553" s="34" t="str">
        <f t="shared" si="40"/>
        <v/>
      </c>
      <c r="I553" s="31"/>
      <c r="J553" s="36"/>
      <c r="K553" s="34" t="str">
        <f t="shared" si="41"/>
        <v/>
      </c>
      <c r="N553" s="31"/>
      <c r="O553" s="36"/>
      <c r="P553" s="34" t="str">
        <f t="shared" si="42"/>
        <v/>
      </c>
      <c r="S553" s="31"/>
      <c r="T553" s="36"/>
      <c r="U553" s="34" t="str">
        <f t="shared" si="43"/>
        <v/>
      </c>
    </row>
    <row r="554" spans="3:21" x14ac:dyDescent="0.2">
      <c r="C554" s="31"/>
      <c r="D554" s="36"/>
      <c r="E554" s="33" t="str">
        <f t="shared" si="44"/>
        <v/>
      </c>
      <c r="F554" s="34" t="str">
        <f t="shared" si="40"/>
        <v/>
      </c>
      <c r="I554" s="31"/>
      <c r="J554" s="36"/>
      <c r="K554" s="34" t="str">
        <f t="shared" si="41"/>
        <v/>
      </c>
      <c r="N554" s="31"/>
      <c r="O554" s="36"/>
      <c r="P554" s="34" t="str">
        <f t="shared" si="42"/>
        <v/>
      </c>
      <c r="S554" s="31"/>
      <c r="T554" s="36"/>
      <c r="U554" s="34" t="str">
        <f t="shared" si="43"/>
        <v/>
      </c>
    </row>
    <row r="555" spans="3:21" x14ac:dyDescent="0.2">
      <c r="C555" s="31"/>
      <c r="D555" s="36"/>
      <c r="E555" s="33" t="str">
        <f t="shared" si="44"/>
        <v/>
      </c>
      <c r="F555" s="34" t="str">
        <f t="shared" si="40"/>
        <v/>
      </c>
      <c r="I555" s="31"/>
      <c r="J555" s="36"/>
      <c r="K555" s="34" t="str">
        <f t="shared" si="41"/>
        <v/>
      </c>
      <c r="N555" s="31"/>
      <c r="O555" s="36"/>
      <c r="P555" s="34" t="str">
        <f t="shared" si="42"/>
        <v/>
      </c>
      <c r="S555" s="31"/>
      <c r="T555" s="36"/>
      <c r="U555" s="34" t="str">
        <f t="shared" si="43"/>
        <v/>
      </c>
    </row>
    <row r="556" spans="3:21" x14ac:dyDescent="0.2">
      <c r="C556" s="31"/>
      <c r="D556" s="36"/>
      <c r="E556" s="33" t="str">
        <f t="shared" si="44"/>
        <v/>
      </c>
      <c r="F556" s="34" t="str">
        <f t="shared" si="40"/>
        <v/>
      </c>
      <c r="I556" s="31"/>
      <c r="J556" s="36"/>
      <c r="K556" s="34" t="str">
        <f t="shared" si="41"/>
        <v/>
      </c>
      <c r="N556" s="31"/>
      <c r="O556" s="36"/>
      <c r="P556" s="34" t="str">
        <f t="shared" si="42"/>
        <v/>
      </c>
      <c r="S556" s="31"/>
      <c r="T556" s="36"/>
      <c r="U556" s="34" t="str">
        <f t="shared" si="43"/>
        <v/>
      </c>
    </row>
    <row r="557" spans="3:21" x14ac:dyDescent="0.2">
      <c r="C557" s="31"/>
      <c r="D557" s="36"/>
      <c r="E557" s="33" t="str">
        <f t="shared" si="44"/>
        <v/>
      </c>
      <c r="F557" s="34" t="str">
        <f t="shared" si="40"/>
        <v/>
      </c>
      <c r="I557" s="31"/>
      <c r="J557" s="36"/>
      <c r="K557" s="34" t="str">
        <f t="shared" si="41"/>
        <v/>
      </c>
      <c r="N557" s="31"/>
      <c r="O557" s="36"/>
      <c r="P557" s="34" t="str">
        <f t="shared" si="42"/>
        <v/>
      </c>
      <c r="S557" s="31"/>
      <c r="T557" s="36"/>
      <c r="U557" s="34" t="str">
        <f t="shared" si="43"/>
        <v/>
      </c>
    </row>
    <row r="558" spans="3:21" x14ac:dyDescent="0.2">
      <c r="C558" s="31"/>
      <c r="D558" s="36"/>
      <c r="E558" s="33" t="str">
        <f t="shared" si="44"/>
        <v/>
      </c>
      <c r="F558" s="34" t="str">
        <f t="shared" si="40"/>
        <v/>
      </c>
      <c r="I558" s="31"/>
      <c r="J558" s="36"/>
      <c r="K558" s="34" t="str">
        <f t="shared" si="41"/>
        <v/>
      </c>
      <c r="N558" s="31"/>
      <c r="O558" s="36"/>
      <c r="P558" s="34" t="str">
        <f t="shared" si="42"/>
        <v/>
      </c>
      <c r="S558" s="31"/>
      <c r="T558" s="36"/>
      <c r="U558" s="34" t="str">
        <f t="shared" si="43"/>
        <v/>
      </c>
    </row>
    <row r="559" spans="3:21" x14ac:dyDescent="0.2">
      <c r="C559" s="31"/>
      <c r="D559" s="36"/>
      <c r="E559" s="33" t="str">
        <f t="shared" si="44"/>
        <v/>
      </c>
      <c r="F559" s="34" t="str">
        <f t="shared" si="40"/>
        <v/>
      </c>
      <c r="I559" s="31"/>
      <c r="J559" s="36"/>
      <c r="K559" s="34" t="str">
        <f t="shared" si="41"/>
        <v/>
      </c>
      <c r="N559" s="31"/>
      <c r="O559" s="36"/>
      <c r="P559" s="34" t="str">
        <f t="shared" si="42"/>
        <v/>
      </c>
      <c r="S559" s="31"/>
      <c r="T559" s="36"/>
      <c r="U559" s="34" t="str">
        <f t="shared" si="43"/>
        <v/>
      </c>
    </row>
    <row r="560" spans="3:21" x14ac:dyDescent="0.2">
      <c r="C560" s="31"/>
      <c r="D560" s="36"/>
      <c r="E560" s="33" t="str">
        <f t="shared" si="44"/>
        <v/>
      </c>
      <c r="F560" s="34" t="str">
        <f t="shared" si="40"/>
        <v/>
      </c>
      <c r="I560" s="31"/>
      <c r="J560" s="36"/>
      <c r="K560" s="34" t="str">
        <f t="shared" si="41"/>
        <v/>
      </c>
      <c r="N560" s="31"/>
      <c r="O560" s="36"/>
      <c r="P560" s="34" t="str">
        <f t="shared" si="42"/>
        <v/>
      </c>
      <c r="S560" s="31"/>
      <c r="T560" s="36"/>
      <c r="U560" s="34" t="str">
        <f t="shared" si="43"/>
        <v/>
      </c>
    </row>
    <row r="561" spans="3:21" x14ac:dyDescent="0.2">
      <c r="C561" s="31"/>
      <c r="D561" s="36"/>
      <c r="E561" s="33" t="str">
        <f t="shared" si="44"/>
        <v/>
      </c>
      <c r="F561" s="34" t="str">
        <f t="shared" si="40"/>
        <v/>
      </c>
      <c r="I561" s="31"/>
      <c r="J561" s="36"/>
      <c r="K561" s="34" t="str">
        <f t="shared" si="41"/>
        <v/>
      </c>
      <c r="N561" s="31"/>
      <c r="O561" s="36"/>
      <c r="P561" s="34" t="str">
        <f t="shared" si="42"/>
        <v/>
      </c>
      <c r="S561" s="31"/>
      <c r="T561" s="36"/>
      <c r="U561" s="34" t="str">
        <f t="shared" si="43"/>
        <v/>
      </c>
    </row>
    <row r="562" spans="3:21" x14ac:dyDescent="0.2">
      <c r="C562" s="31"/>
      <c r="D562" s="36"/>
      <c r="E562" s="33" t="str">
        <f t="shared" si="44"/>
        <v/>
      </c>
      <c r="F562" s="34" t="str">
        <f t="shared" si="40"/>
        <v/>
      </c>
      <c r="I562" s="31"/>
      <c r="J562" s="36"/>
      <c r="K562" s="34" t="str">
        <f t="shared" si="41"/>
        <v/>
      </c>
      <c r="N562" s="31"/>
      <c r="O562" s="36"/>
      <c r="P562" s="34" t="str">
        <f t="shared" si="42"/>
        <v/>
      </c>
      <c r="S562" s="31"/>
      <c r="T562" s="36"/>
      <c r="U562" s="34" t="str">
        <f t="shared" si="43"/>
        <v/>
      </c>
    </row>
    <row r="563" spans="3:21" x14ac:dyDescent="0.2">
      <c r="C563" s="31"/>
      <c r="D563" s="36"/>
      <c r="E563" s="33" t="str">
        <f t="shared" si="44"/>
        <v/>
      </c>
      <c r="F563" s="34" t="str">
        <f t="shared" si="40"/>
        <v/>
      </c>
      <c r="I563" s="31"/>
      <c r="J563" s="36"/>
      <c r="K563" s="34" t="str">
        <f t="shared" si="41"/>
        <v/>
      </c>
      <c r="N563" s="31"/>
      <c r="O563" s="36"/>
      <c r="P563" s="34" t="str">
        <f t="shared" si="42"/>
        <v/>
      </c>
      <c r="S563" s="31"/>
      <c r="T563" s="36"/>
      <c r="U563" s="34" t="str">
        <f t="shared" si="43"/>
        <v/>
      </c>
    </row>
    <row r="564" spans="3:21" x14ac:dyDescent="0.2">
      <c r="C564" s="31"/>
      <c r="D564" s="36"/>
      <c r="E564" s="33" t="str">
        <f t="shared" si="44"/>
        <v/>
      </c>
      <c r="F564" s="34" t="str">
        <f t="shared" si="40"/>
        <v/>
      </c>
      <c r="I564" s="31"/>
      <c r="J564" s="36"/>
      <c r="K564" s="34" t="str">
        <f t="shared" si="41"/>
        <v/>
      </c>
      <c r="N564" s="31"/>
      <c r="O564" s="36"/>
      <c r="P564" s="34" t="str">
        <f t="shared" si="42"/>
        <v/>
      </c>
      <c r="S564" s="31"/>
      <c r="T564" s="36"/>
      <c r="U564" s="34" t="str">
        <f t="shared" si="43"/>
        <v/>
      </c>
    </row>
    <row r="565" spans="3:21" x14ac:dyDescent="0.2">
      <c r="C565" s="31"/>
      <c r="D565" s="36"/>
      <c r="E565" s="33" t="str">
        <f t="shared" si="44"/>
        <v/>
      </c>
      <c r="F565" s="34" t="str">
        <f t="shared" si="40"/>
        <v/>
      </c>
      <c r="I565" s="31"/>
      <c r="J565" s="36"/>
      <c r="K565" s="34" t="str">
        <f t="shared" si="41"/>
        <v/>
      </c>
      <c r="N565" s="31"/>
      <c r="O565" s="36"/>
      <c r="P565" s="34" t="str">
        <f t="shared" si="42"/>
        <v/>
      </c>
      <c r="S565" s="31"/>
      <c r="T565" s="36"/>
      <c r="U565" s="34" t="str">
        <f t="shared" si="43"/>
        <v/>
      </c>
    </row>
    <row r="566" spans="3:21" x14ac:dyDescent="0.2">
      <c r="C566" s="31"/>
      <c r="D566" s="36"/>
      <c r="E566" s="33" t="str">
        <f t="shared" si="44"/>
        <v/>
      </c>
      <c r="F566" s="34" t="str">
        <f t="shared" si="40"/>
        <v/>
      </c>
      <c r="I566" s="31"/>
      <c r="J566" s="36"/>
      <c r="K566" s="34" t="str">
        <f t="shared" si="41"/>
        <v/>
      </c>
      <c r="N566" s="31"/>
      <c r="O566" s="36"/>
      <c r="P566" s="34" t="str">
        <f t="shared" si="42"/>
        <v/>
      </c>
      <c r="S566" s="31"/>
      <c r="T566" s="36"/>
      <c r="U566" s="34" t="str">
        <f t="shared" si="43"/>
        <v/>
      </c>
    </row>
    <row r="567" spans="3:21" x14ac:dyDescent="0.2">
      <c r="C567" s="31"/>
      <c r="D567" s="36"/>
      <c r="E567" s="33" t="str">
        <f t="shared" si="44"/>
        <v/>
      </c>
      <c r="F567" s="34" t="str">
        <f t="shared" si="40"/>
        <v/>
      </c>
      <c r="I567" s="31"/>
      <c r="J567" s="36"/>
      <c r="K567" s="34" t="str">
        <f t="shared" si="41"/>
        <v/>
      </c>
      <c r="N567" s="31"/>
      <c r="O567" s="36"/>
      <c r="P567" s="34" t="str">
        <f t="shared" si="42"/>
        <v/>
      </c>
      <c r="S567" s="31"/>
      <c r="T567" s="36"/>
      <c r="U567" s="34" t="str">
        <f t="shared" si="43"/>
        <v/>
      </c>
    </row>
    <row r="568" spans="3:21" x14ac:dyDescent="0.2">
      <c r="C568" s="31"/>
      <c r="D568" s="36"/>
      <c r="E568" s="33" t="str">
        <f t="shared" si="44"/>
        <v/>
      </c>
      <c r="F568" s="34" t="str">
        <f t="shared" si="40"/>
        <v/>
      </c>
      <c r="I568" s="31"/>
      <c r="J568" s="36"/>
      <c r="K568" s="34" t="str">
        <f t="shared" si="41"/>
        <v/>
      </c>
      <c r="N568" s="31"/>
      <c r="O568" s="36"/>
      <c r="P568" s="34" t="str">
        <f t="shared" si="42"/>
        <v/>
      </c>
      <c r="S568" s="31"/>
      <c r="T568" s="36"/>
      <c r="U568" s="34" t="str">
        <f t="shared" si="43"/>
        <v/>
      </c>
    </row>
    <row r="569" spans="3:21" x14ac:dyDescent="0.2">
      <c r="C569" s="31"/>
      <c r="D569" s="36"/>
      <c r="E569" s="33" t="str">
        <f t="shared" si="44"/>
        <v/>
      </c>
      <c r="F569" s="34" t="str">
        <f t="shared" si="40"/>
        <v/>
      </c>
      <c r="I569" s="31"/>
      <c r="J569" s="36"/>
      <c r="K569" s="34" t="str">
        <f t="shared" si="41"/>
        <v/>
      </c>
      <c r="N569" s="31"/>
      <c r="O569" s="36"/>
      <c r="P569" s="34" t="str">
        <f t="shared" si="42"/>
        <v/>
      </c>
      <c r="S569" s="31"/>
      <c r="T569" s="36"/>
      <c r="U569" s="34" t="str">
        <f t="shared" si="43"/>
        <v/>
      </c>
    </row>
    <row r="570" spans="3:21" x14ac:dyDescent="0.2">
      <c r="C570" s="31"/>
      <c r="D570" s="36"/>
      <c r="E570" s="33" t="str">
        <f t="shared" si="44"/>
        <v/>
      </c>
      <c r="F570" s="34" t="str">
        <f t="shared" si="40"/>
        <v/>
      </c>
      <c r="I570" s="31"/>
      <c r="J570" s="36"/>
      <c r="K570" s="34" t="str">
        <f t="shared" si="41"/>
        <v/>
      </c>
      <c r="N570" s="31"/>
      <c r="O570" s="36"/>
      <c r="P570" s="34" t="str">
        <f t="shared" si="42"/>
        <v/>
      </c>
      <c r="S570" s="31"/>
      <c r="T570" s="36"/>
      <c r="U570" s="34" t="str">
        <f t="shared" si="43"/>
        <v/>
      </c>
    </row>
    <row r="571" spans="3:21" x14ac:dyDescent="0.2">
      <c r="C571" s="31"/>
      <c r="D571" s="36"/>
      <c r="E571" s="33" t="str">
        <f t="shared" si="44"/>
        <v/>
      </c>
      <c r="F571" s="34" t="str">
        <f t="shared" si="40"/>
        <v/>
      </c>
      <c r="I571" s="31"/>
      <c r="J571" s="36"/>
      <c r="K571" s="34" t="str">
        <f t="shared" si="41"/>
        <v/>
      </c>
      <c r="N571" s="31"/>
      <c r="O571" s="36"/>
      <c r="P571" s="34" t="str">
        <f t="shared" si="42"/>
        <v/>
      </c>
      <c r="S571" s="31"/>
      <c r="T571" s="36"/>
      <c r="U571" s="34" t="str">
        <f t="shared" si="43"/>
        <v/>
      </c>
    </row>
    <row r="572" spans="3:21" x14ac:dyDescent="0.2">
      <c r="C572" s="31"/>
      <c r="D572" s="36"/>
      <c r="E572" s="33" t="str">
        <f t="shared" si="44"/>
        <v/>
      </c>
      <c r="F572" s="34" t="str">
        <f t="shared" si="40"/>
        <v/>
      </c>
      <c r="I572" s="31"/>
      <c r="J572" s="36"/>
      <c r="K572" s="34" t="str">
        <f t="shared" si="41"/>
        <v/>
      </c>
      <c r="N572" s="31"/>
      <c r="O572" s="36"/>
      <c r="P572" s="34" t="str">
        <f t="shared" si="42"/>
        <v/>
      </c>
      <c r="S572" s="31"/>
      <c r="T572" s="36"/>
      <c r="U572" s="34" t="str">
        <f t="shared" si="43"/>
        <v/>
      </c>
    </row>
    <row r="573" spans="3:21" x14ac:dyDescent="0.2">
      <c r="C573" s="31"/>
      <c r="D573" s="36"/>
      <c r="E573" s="33" t="str">
        <f t="shared" si="44"/>
        <v/>
      </c>
      <c r="F573" s="34" t="str">
        <f t="shared" si="40"/>
        <v/>
      </c>
      <c r="I573" s="31"/>
      <c r="J573" s="36"/>
      <c r="K573" s="34" t="str">
        <f t="shared" si="41"/>
        <v/>
      </c>
      <c r="N573" s="31"/>
      <c r="O573" s="36"/>
      <c r="P573" s="34" t="str">
        <f t="shared" si="42"/>
        <v/>
      </c>
      <c r="S573" s="31"/>
      <c r="T573" s="36"/>
      <c r="U573" s="34" t="str">
        <f t="shared" si="43"/>
        <v/>
      </c>
    </row>
    <row r="574" spans="3:21" x14ac:dyDescent="0.2">
      <c r="C574" s="31"/>
      <c r="D574" s="36"/>
      <c r="E574" s="33" t="str">
        <f t="shared" si="44"/>
        <v/>
      </c>
      <c r="F574" s="34" t="str">
        <f t="shared" si="40"/>
        <v/>
      </c>
      <c r="I574" s="31"/>
      <c r="J574" s="36"/>
      <c r="K574" s="34" t="str">
        <f t="shared" si="41"/>
        <v/>
      </c>
      <c r="N574" s="31"/>
      <c r="O574" s="36"/>
      <c r="P574" s="34" t="str">
        <f t="shared" si="42"/>
        <v/>
      </c>
      <c r="S574" s="31"/>
      <c r="T574" s="36"/>
      <c r="U574" s="34" t="str">
        <f t="shared" si="43"/>
        <v/>
      </c>
    </row>
    <row r="575" spans="3:21" x14ac:dyDescent="0.2">
      <c r="C575" s="31"/>
      <c r="D575" s="36"/>
      <c r="E575" s="33" t="str">
        <f t="shared" si="44"/>
        <v/>
      </c>
      <c r="F575" s="34" t="str">
        <f t="shared" si="40"/>
        <v/>
      </c>
      <c r="I575" s="31"/>
      <c r="J575" s="36"/>
      <c r="K575" s="34" t="str">
        <f t="shared" si="41"/>
        <v/>
      </c>
      <c r="N575" s="31"/>
      <c r="O575" s="36"/>
      <c r="P575" s="34" t="str">
        <f t="shared" si="42"/>
        <v/>
      </c>
      <c r="S575" s="31"/>
      <c r="T575" s="36"/>
      <c r="U575" s="34" t="str">
        <f t="shared" si="43"/>
        <v/>
      </c>
    </row>
    <row r="576" spans="3:21" x14ac:dyDescent="0.2">
      <c r="C576" s="31"/>
      <c r="D576" s="36"/>
      <c r="E576" s="33" t="str">
        <f t="shared" si="44"/>
        <v/>
      </c>
      <c r="F576" s="34" t="str">
        <f t="shared" si="40"/>
        <v/>
      </c>
      <c r="I576" s="31"/>
      <c r="J576" s="36"/>
      <c r="K576" s="34" t="str">
        <f t="shared" si="41"/>
        <v/>
      </c>
      <c r="N576" s="31"/>
      <c r="O576" s="36"/>
      <c r="P576" s="34" t="str">
        <f t="shared" si="42"/>
        <v/>
      </c>
      <c r="S576" s="31"/>
      <c r="T576" s="36"/>
      <c r="U576" s="34" t="str">
        <f t="shared" si="43"/>
        <v/>
      </c>
    </row>
    <row r="577" spans="3:21" x14ac:dyDescent="0.2">
      <c r="C577" s="31"/>
      <c r="D577" s="36"/>
      <c r="E577" s="33" t="str">
        <f t="shared" si="44"/>
        <v/>
      </c>
      <c r="F577" s="34" t="str">
        <f t="shared" si="40"/>
        <v/>
      </c>
      <c r="I577" s="31"/>
      <c r="J577" s="36"/>
      <c r="K577" s="34" t="str">
        <f t="shared" si="41"/>
        <v/>
      </c>
      <c r="N577" s="31"/>
      <c r="O577" s="36"/>
      <c r="P577" s="34" t="str">
        <f t="shared" si="42"/>
        <v/>
      </c>
      <c r="S577" s="31"/>
      <c r="T577" s="36"/>
      <c r="U577" s="34" t="str">
        <f t="shared" si="43"/>
        <v/>
      </c>
    </row>
    <row r="578" spans="3:21" x14ac:dyDescent="0.2">
      <c r="C578" s="31"/>
      <c r="D578" s="36"/>
      <c r="E578" s="33" t="str">
        <f t="shared" si="44"/>
        <v/>
      </c>
      <c r="F578" s="34" t="str">
        <f t="shared" si="40"/>
        <v/>
      </c>
      <c r="I578" s="31"/>
      <c r="J578" s="36"/>
      <c r="K578" s="34" t="str">
        <f t="shared" si="41"/>
        <v/>
      </c>
      <c r="N578" s="31"/>
      <c r="O578" s="36"/>
      <c r="P578" s="34" t="str">
        <f t="shared" si="42"/>
        <v/>
      </c>
      <c r="S578" s="31"/>
      <c r="T578" s="36"/>
      <c r="U578" s="34" t="str">
        <f t="shared" si="43"/>
        <v/>
      </c>
    </row>
    <row r="579" spans="3:21" x14ac:dyDescent="0.2">
      <c r="C579" s="31"/>
      <c r="D579" s="36"/>
      <c r="E579" s="33" t="str">
        <f t="shared" si="44"/>
        <v/>
      </c>
      <c r="F579" s="34" t="str">
        <f t="shared" si="40"/>
        <v/>
      </c>
      <c r="I579" s="31"/>
      <c r="J579" s="36"/>
      <c r="K579" s="34" t="str">
        <f t="shared" si="41"/>
        <v/>
      </c>
      <c r="N579" s="31"/>
      <c r="O579" s="36"/>
      <c r="P579" s="34" t="str">
        <f t="shared" si="42"/>
        <v/>
      </c>
      <c r="S579" s="31"/>
      <c r="T579" s="36"/>
      <c r="U579" s="34" t="str">
        <f t="shared" si="43"/>
        <v/>
      </c>
    </row>
    <row r="580" spans="3:21" x14ac:dyDescent="0.2">
      <c r="C580" s="31"/>
      <c r="D580" s="36"/>
      <c r="E580" s="33" t="str">
        <f t="shared" si="44"/>
        <v/>
      </c>
      <c r="F580" s="34" t="str">
        <f t="shared" si="40"/>
        <v/>
      </c>
      <c r="I580" s="31"/>
      <c r="J580" s="36"/>
      <c r="K580" s="34" t="str">
        <f t="shared" si="41"/>
        <v/>
      </c>
      <c r="N580" s="31"/>
      <c r="O580" s="36"/>
      <c r="P580" s="34" t="str">
        <f t="shared" si="42"/>
        <v/>
      </c>
      <c r="S580" s="31"/>
      <c r="T580" s="36"/>
      <c r="U580" s="34" t="str">
        <f t="shared" si="43"/>
        <v/>
      </c>
    </row>
    <row r="581" spans="3:21" x14ac:dyDescent="0.2">
      <c r="C581" s="31"/>
      <c r="D581" s="36"/>
      <c r="E581" s="33" t="str">
        <f t="shared" si="44"/>
        <v/>
      </c>
      <c r="F581" s="34" t="str">
        <f t="shared" si="40"/>
        <v/>
      </c>
      <c r="I581" s="31"/>
      <c r="J581" s="36"/>
      <c r="K581" s="34" t="str">
        <f t="shared" si="41"/>
        <v/>
      </c>
      <c r="N581" s="31"/>
      <c r="O581" s="36"/>
      <c r="P581" s="34" t="str">
        <f t="shared" si="42"/>
        <v/>
      </c>
      <c r="S581" s="31"/>
      <c r="T581" s="36"/>
      <c r="U581" s="34" t="str">
        <f t="shared" si="43"/>
        <v/>
      </c>
    </row>
    <row r="582" spans="3:21" x14ac:dyDescent="0.2">
      <c r="C582" s="31"/>
      <c r="D582" s="36"/>
      <c r="E582" s="33" t="str">
        <f t="shared" si="44"/>
        <v/>
      </c>
      <c r="F582" s="34" t="str">
        <f t="shared" si="40"/>
        <v/>
      </c>
      <c r="I582" s="31"/>
      <c r="J582" s="36"/>
      <c r="K582" s="34" t="str">
        <f t="shared" si="41"/>
        <v/>
      </c>
      <c r="N582" s="31"/>
      <c r="O582" s="36"/>
      <c r="P582" s="34" t="str">
        <f t="shared" si="42"/>
        <v/>
      </c>
      <c r="S582" s="31"/>
      <c r="T582" s="36"/>
      <c r="U582" s="34" t="str">
        <f t="shared" si="43"/>
        <v/>
      </c>
    </row>
    <row r="583" spans="3:21" x14ac:dyDescent="0.2">
      <c r="C583" s="31"/>
      <c r="D583" s="36"/>
      <c r="E583" s="33" t="str">
        <f t="shared" si="44"/>
        <v/>
      </c>
      <c r="F583" s="34" t="str">
        <f t="shared" si="40"/>
        <v/>
      </c>
      <c r="I583" s="31"/>
      <c r="J583" s="36"/>
      <c r="K583" s="34" t="str">
        <f t="shared" si="41"/>
        <v/>
      </c>
      <c r="N583" s="31"/>
      <c r="O583" s="36"/>
      <c r="P583" s="34" t="str">
        <f t="shared" si="42"/>
        <v/>
      </c>
      <c r="S583" s="31"/>
      <c r="T583" s="36"/>
      <c r="U583" s="34" t="str">
        <f t="shared" si="43"/>
        <v/>
      </c>
    </row>
    <row r="584" spans="3:21" x14ac:dyDescent="0.2">
      <c r="C584" s="31"/>
      <c r="D584" s="36"/>
      <c r="E584" s="33" t="str">
        <f t="shared" si="44"/>
        <v/>
      </c>
      <c r="F584" s="34" t="str">
        <f t="shared" si="40"/>
        <v/>
      </c>
      <c r="I584" s="31"/>
      <c r="J584" s="36"/>
      <c r="K584" s="34" t="str">
        <f t="shared" si="41"/>
        <v/>
      </c>
      <c r="N584" s="31"/>
      <c r="O584" s="36"/>
      <c r="P584" s="34" t="str">
        <f t="shared" si="42"/>
        <v/>
      </c>
      <c r="S584" s="31"/>
      <c r="T584" s="36"/>
      <c r="U584" s="34" t="str">
        <f t="shared" si="43"/>
        <v/>
      </c>
    </row>
    <row r="585" spans="3:21" x14ac:dyDescent="0.2">
      <c r="C585" s="31"/>
      <c r="D585" s="36"/>
      <c r="E585" s="33" t="str">
        <f t="shared" si="44"/>
        <v/>
      </c>
      <c r="F585" s="34" t="str">
        <f t="shared" si="40"/>
        <v/>
      </c>
      <c r="I585" s="31"/>
      <c r="J585" s="36"/>
      <c r="K585" s="34" t="str">
        <f t="shared" si="41"/>
        <v/>
      </c>
      <c r="N585" s="31"/>
      <c r="O585" s="36"/>
      <c r="P585" s="34" t="str">
        <f t="shared" si="42"/>
        <v/>
      </c>
      <c r="S585" s="31"/>
      <c r="T585" s="36"/>
      <c r="U585" s="34" t="str">
        <f t="shared" si="43"/>
        <v/>
      </c>
    </row>
    <row r="586" spans="3:21" x14ac:dyDescent="0.2">
      <c r="C586" s="31"/>
      <c r="D586" s="36"/>
      <c r="E586" s="33" t="str">
        <f t="shared" si="44"/>
        <v/>
      </c>
      <c r="F586" s="34" t="str">
        <f t="shared" si="40"/>
        <v/>
      </c>
      <c r="I586" s="31"/>
      <c r="J586" s="36"/>
      <c r="K586" s="34" t="str">
        <f t="shared" si="41"/>
        <v/>
      </c>
      <c r="N586" s="31"/>
      <c r="O586" s="36"/>
      <c r="P586" s="34" t="str">
        <f t="shared" si="42"/>
        <v/>
      </c>
      <c r="S586" s="31"/>
      <c r="T586" s="36"/>
      <c r="U586" s="34" t="str">
        <f t="shared" si="43"/>
        <v/>
      </c>
    </row>
    <row r="587" spans="3:21" x14ac:dyDescent="0.2">
      <c r="C587" s="31"/>
      <c r="D587" s="36"/>
      <c r="E587" s="33" t="str">
        <f t="shared" si="44"/>
        <v/>
      </c>
      <c r="F587" s="34" t="str">
        <f t="shared" si="40"/>
        <v/>
      </c>
      <c r="I587" s="31"/>
      <c r="J587" s="36"/>
      <c r="K587" s="34" t="str">
        <f t="shared" si="41"/>
        <v/>
      </c>
      <c r="N587" s="31"/>
      <c r="O587" s="36"/>
      <c r="P587" s="34" t="str">
        <f t="shared" si="42"/>
        <v/>
      </c>
      <c r="S587" s="31"/>
      <c r="T587" s="36"/>
      <c r="U587" s="34" t="str">
        <f t="shared" si="43"/>
        <v/>
      </c>
    </row>
    <row r="588" spans="3:21" x14ac:dyDescent="0.2">
      <c r="C588" s="31"/>
      <c r="D588" s="36"/>
      <c r="E588" s="33" t="str">
        <f t="shared" si="44"/>
        <v/>
      </c>
      <c r="F588" s="34" t="str">
        <f t="shared" ref="F588:F651" si="45">IF(ISBLANK(C588),"",IF(OR($X$11="",$Z$11=""),"",IF(AND(MONTH(C588)&gt;=MONTH($X$11&amp;1),MONTH(C588)&lt;=MONTH($Z$11&amp;1)),"summer","winter")))</f>
        <v/>
      </c>
      <c r="I588" s="31"/>
      <c r="J588" s="36"/>
      <c r="K588" s="34" t="str">
        <f t="shared" ref="K588:K651" si="46">IF(ISBLANK(I588),"",IF(OR($X$11="",$Z$11=""),"",IF(AND(MONTH(I588)&gt;=MONTH($X$11&amp;1),MONTH(I588)&lt;=MONTH($Z$11&amp;1)),"summer","winter")))</f>
        <v/>
      </c>
      <c r="N588" s="31"/>
      <c r="O588" s="36"/>
      <c r="P588" s="34" t="str">
        <f t="shared" ref="P588:P651" si="47">IF(ISBLANK(N588),"",IF(OR($X$11="",$Z$11=""),"",IF(AND(MONTH(N588)&gt;=MONTH($X$11&amp;1),MONTH(N588)&lt;=MONTH($Z$11&amp;1)),"summer","winter")))</f>
        <v/>
      </c>
      <c r="S588" s="31"/>
      <c r="T588" s="36"/>
      <c r="U588" s="34" t="str">
        <f t="shared" ref="U588:U651" si="48">IF(ISBLANK(S588),"",IF(OR($X$11="",$Z$11=""),"",IF(AND(MONTH(S588)&gt;=MONTH($X$11&amp;1),MONTH(S588)&lt;=MONTH($Z$11&amp;1)),"summer","winter")))</f>
        <v/>
      </c>
    </row>
    <row r="589" spans="3:21" x14ac:dyDescent="0.2">
      <c r="C589" s="31"/>
      <c r="D589" s="36"/>
      <c r="E589" s="33" t="str">
        <f t="shared" ref="E589:E652" si="49">IF(ISBLANK(D589),"",IF(LEFT(D589,1)="&lt;",0,VALUE(D589)))</f>
        <v/>
      </c>
      <c r="F589" s="34" t="str">
        <f t="shared" si="45"/>
        <v/>
      </c>
      <c r="I589" s="31"/>
      <c r="J589" s="36"/>
      <c r="K589" s="34" t="str">
        <f t="shared" si="46"/>
        <v/>
      </c>
      <c r="N589" s="31"/>
      <c r="O589" s="36"/>
      <c r="P589" s="34" t="str">
        <f t="shared" si="47"/>
        <v/>
      </c>
      <c r="S589" s="31"/>
      <c r="T589" s="36"/>
      <c r="U589" s="34" t="str">
        <f t="shared" si="48"/>
        <v/>
      </c>
    </row>
    <row r="590" spans="3:21" x14ac:dyDescent="0.2">
      <c r="C590" s="31"/>
      <c r="D590" s="36"/>
      <c r="E590" s="33" t="str">
        <f t="shared" si="49"/>
        <v/>
      </c>
      <c r="F590" s="34" t="str">
        <f t="shared" si="45"/>
        <v/>
      </c>
      <c r="I590" s="31"/>
      <c r="J590" s="36"/>
      <c r="K590" s="34" t="str">
        <f t="shared" si="46"/>
        <v/>
      </c>
      <c r="N590" s="31"/>
      <c r="O590" s="36"/>
      <c r="P590" s="34" t="str">
        <f t="shared" si="47"/>
        <v/>
      </c>
      <c r="S590" s="31"/>
      <c r="T590" s="36"/>
      <c r="U590" s="34" t="str">
        <f t="shared" si="48"/>
        <v/>
      </c>
    </row>
    <row r="591" spans="3:21" x14ac:dyDescent="0.2">
      <c r="C591" s="31"/>
      <c r="D591" s="36"/>
      <c r="E591" s="33" t="str">
        <f t="shared" si="49"/>
        <v/>
      </c>
      <c r="F591" s="34" t="str">
        <f t="shared" si="45"/>
        <v/>
      </c>
      <c r="I591" s="31"/>
      <c r="J591" s="36"/>
      <c r="K591" s="34" t="str">
        <f t="shared" si="46"/>
        <v/>
      </c>
      <c r="N591" s="31"/>
      <c r="O591" s="36"/>
      <c r="P591" s="34" t="str">
        <f t="shared" si="47"/>
        <v/>
      </c>
      <c r="S591" s="31"/>
      <c r="T591" s="36"/>
      <c r="U591" s="34" t="str">
        <f t="shared" si="48"/>
        <v/>
      </c>
    </row>
    <row r="592" spans="3:21" x14ac:dyDescent="0.2">
      <c r="C592" s="31"/>
      <c r="D592" s="36"/>
      <c r="E592" s="33" t="str">
        <f t="shared" si="49"/>
        <v/>
      </c>
      <c r="F592" s="34" t="str">
        <f t="shared" si="45"/>
        <v/>
      </c>
      <c r="I592" s="31"/>
      <c r="J592" s="36"/>
      <c r="K592" s="34" t="str">
        <f t="shared" si="46"/>
        <v/>
      </c>
      <c r="N592" s="31"/>
      <c r="O592" s="36"/>
      <c r="P592" s="34" t="str">
        <f t="shared" si="47"/>
        <v/>
      </c>
      <c r="S592" s="31"/>
      <c r="T592" s="36"/>
      <c r="U592" s="34" t="str">
        <f t="shared" si="48"/>
        <v/>
      </c>
    </row>
    <row r="593" spans="3:21" x14ac:dyDescent="0.2">
      <c r="C593" s="31"/>
      <c r="D593" s="36"/>
      <c r="E593" s="33" t="str">
        <f t="shared" si="49"/>
        <v/>
      </c>
      <c r="F593" s="34" t="str">
        <f t="shared" si="45"/>
        <v/>
      </c>
      <c r="I593" s="31"/>
      <c r="J593" s="36"/>
      <c r="K593" s="34" t="str">
        <f t="shared" si="46"/>
        <v/>
      </c>
      <c r="N593" s="31"/>
      <c r="O593" s="36"/>
      <c r="P593" s="34" t="str">
        <f t="shared" si="47"/>
        <v/>
      </c>
      <c r="S593" s="31"/>
      <c r="T593" s="36"/>
      <c r="U593" s="34" t="str">
        <f t="shared" si="48"/>
        <v/>
      </c>
    </row>
    <row r="594" spans="3:21" x14ac:dyDescent="0.2">
      <c r="C594" s="31"/>
      <c r="D594" s="36"/>
      <c r="E594" s="33" t="str">
        <f t="shared" si="49"/>
        <v/>
      </c>
      <c r="F594" s="34" t="str">
        <f t="shared" si="45"/>
        <v/>
      </c>
      <c r="I594" s="31"/>
      <c r="J594" s="36"/>
      <c r="K594" s="34" t="str">
        <f t="shared" si="46"/>
        <v/>
      </c>
      <c r="N594" s="31"/>
      <c r="O594" s="36"/>
      <c r="P594" s="34" t="str">
        <f t="shared" si="47"/>
        <v/>
      </c>
      <c r="S594" s="31"/>
      <c r="T594" s="36"/>
      <c r="U594" s="34" t="str">
        <f t="shared" si="48"/>
        <v/>
      </c>
    </row>
    <row r="595" spans="3:21" x14ac:dyDescent="0.2">
      <c r="C595" s="31"/>
      <c r="D595" s="36"/>
      <c r="E595" s="33" t="str">
        <f t="shared" si="49"/>
        <v/>
      </c>
      <c r="F595" s="34" t="str">
        <f t="shared" si="45"/>
        <v/>
      </c>
      <c r="I595" s="31"/>
      <c r="J595" s="36"/>
      <c r="K595" s="34" t="str">
        <f t="shared" si="46"/>
        <v/>
      </c>
      <c r="N595" s="31"/>
      <c r="O595" s="36"/>
      <c r="P595" s="34" t="str">
        <f t="shared" si="47"/>
        <v/>
      </c>
      <c r="S595" s="31"/>
      <c r="T595" s="36"/>
      <c r="U595" s="34" t="str">
        <f t="shared" si="48"/>
        <v/>
      </c>
    </row>
    <row r="596" spans="3:21" x14ac:dyDescent="0.2">
      <c r="C596" s="31"/>
      <c r="D596" s="36"/>
      <c r="E596" s="33" t="str">
        <f t="shared" si="49"/>
        <v/>
      </c>
      <c r="F596" s="34" t="str">
        <f t="shared" si="45"/>
        <v/>
      </c>
      <c r="I596" s="31"/>
      <c r="J596" s="36"/>
      <c r="K596" s="34" t="str">
        <f t="shared" si="46"/>
        <v/>
      </c>
      <c r="N596" s="31"/>
      <c r="O596" s="36"/>
      <c r="P596" s="34" t="str">
        <f t="shared" si="47"/>
        <v/>
      </c>
      <c r="S596" s="31"/>
      <c r="T596" s="36"/>
      <c r="U596" s="34" t="str">
        <f t="shared" si="48"/>
        <v/>
      </c>
    </row>
    <row r="597" spans="3:21" x14ac:dyDescent="0.2">
      <c r="C597" s="31"/>
      <c r="D597" s="36"/>
      <c r="E597" s="33" t="str">
        <f t="shared" si="49"/>
        <v/>
      </c>
      <c r="F597" s="34" t="str">
        <f t="shared" si="45"/>
        <v/>
      </c>
      <c r="I597" s="31"/>
      <c r="J597" s="36"/>
      <c r="K597" s="34" t="str">
        <f t="shared" si="46"/>
        <v/>
      </c>
      <c r="N597" s="31"/>
      <c r="O597" s="36"/>
      <c r="P597" s="34" t="str">
        <f t="shared" si="47"/>
        <v/>
      </c>
      <c r="S597" s="31"/>
      <c r="T597" s="36"/>
      <c r="U597" s="34" t="str">
        <f t="shared" si="48"/>
        <v/>
      </c>
    </row>
    <row r="598" spans="3:21" x14ac:dyDescent="0.2">
      <c r="C598" s="31"/>
      <c r="D598" s="36"/>
      <c r="E598" s="33" t="str">
        <f t="shared" si="49"/>
        <v/>
      </c>
      <c r="F598" s="34" t="str">
        <f t="shared" si="45"/>
        <v/>
      </c>
      <c r="I598" s="31"/>
      <c r="J598" s="36"/>
      <c r="K598" s="34" t="str">
        <f t="shared" si="46"/>
        <v/>
      </c>
      <c r="N598" s="31"/>
      <c r="O598" s="36"/>
      <c r="P598" s="34" t="str">
        <f t="shared" si="47"/>
        <v/>
      </c>
      <c r="S598" s="31"/>
      <c r="T598" s="36"/>
      <c r="U598" s="34" t="str">
        <f t="shared" si="48"/>
        <v/>
      </c>
    </row>
    <row r="599" spans="3:21" x14ac:dyDescent="0.2">
      <c r="C599" s="31"/>
      <c r="D599" s="36"/>
      <c r="E599" s="33" t="str">
        <f t="shared" si="49"/>
        <v/>
      </c>
      <c r="F599" s="34" t="str">
        <f t="shared" si="45"/>
        <v/>
      </c>
      <c r="I599" s="31"/>
      <c r="J599" s="36"/>
      <c r="K599" s="34" t="str">
        <f t="shared" si="46"/>
        <v/>
      </c>
      <c r="N599" s="31"/>
      <c r="O599" s="36"/>
      <c r="P599" s="34" t="str">
        <f t="shared" si="47"/>
        <v/>
      </c>
      <c r="S599" s="31"/>
      <c r="T599" s="36"/>
      <c r="U599" s="34" t="str">
        <f t="shared" si="48"/>
        <v/>
      </c>
    </row>
    <row r="600" spans="3:21" x14ac:dyDescent="0.2">
      <c r="C600" s="31"/>
      <c r="D600" s="36"/>
      <c r="E600" s="33" t="str">
        <f t="shared" si="49"/>
        <v/>
      </c>
      <c r="F600" s="34" t="str">
        <f t="shared" si="45"/>
        <v/>
      </c>
      <c r="I600" s="31"/>
      <c r="J600" s="36"/>
      <c r="K600" s="34" t="str">
        <f t="shared" si="46"/>
        <v/>
      </c>
      <c r="N600" s="31"/>
      <c r="O600" s="36"/>
      <c r="P600" s="34" t="str">
        <f t="shared" si="47"/>
        <v/>
      </c>
      <c r="S600" s="31"/>
      <c r="T600" s="36"/>
      <c r="U600" s="34" t="str">
        <f t="shared" si="48"/>
        <v/>
      </c>
    </row>
    <row r="601" spans="3:21" x14ac:dyDescent="0.2">
      <c r="C601" s="31"/>
      <c r="D601" s="36"/>
      <c r="E601" s="33" t="str">
        <f t="shared" si="49"/>
        <v/>
      </c>
      <c r="F601" s="34" t="str">
        <f t="shared" si="45"/>
        <v/>
      </c>
      <c r="I601" s="31"/>
      <c r="J601" s="36"/>
      <c r="K601" s="34" t="str">
        <f t="shared" si="46"/>
        <v/>
      </c>
      <c r="N601" s="31"/>
      <c r="O601" s="36"/>
      <c r="P601" s="34" t="str">
        <f t="shared" si="47"/>
        <v/>
      </c>
      <c r="S601" s="31"/>
      <c r="T601" s="36"/>
      <c r="U601" s="34" t="str">
        <f t="shared" si="48"/>
        <v/>
      </c>
    </row>
    <row r="602" spans="3:21" x14ac:dyDescent="0.2">
      <c r="C602" s="31"/>
      <c r="D602" s="36"/>
      <c r="E602" s="33" t="str">
        <f t="shared" si="49"/>
        <v/>
      </c>
      <c r="F602" s="34" t="str">
        <f t="shared" si="45"/>
        <v/>
      </c>
      <c r="I602" s="31"/>
      <c r="J602" s="36"/>
      <c r="K602" s="34" t="str">
        <f t="shared" si="46"/>
        <v/>
      </c>
      <c r="N602" s="31"/>
      <c r="O602" s="36"/>
      <c r="P602" s="34" t="str">
        <f t="shared" si="47"/>
        <v/>
      </c>
      <c r="S602" s="31"/>
      <c r="T602" s="36"/>
      <c r="U602" s="34" t="str">
        <f t="shared" si="48"/>
        <v/>
      </c>
    </row>
    <row r="603" spans="3:21" x14ac:dyDescent="0.2">
      <c r="C603" s="31"/>
      <c r="D603" s="36"/>
      <c r="E603" s="33" t="str">
        <f t="shared" si="49"/>
        <v/>
      </c>
      <c r="F603" s="34" t="str">
        <f t="shared" si="45"/>
        <v/>
      </c>
      <c r="I603" s="31"/>
      <c r="J603" s="36"/>
      <c r="K603" s="34" t="str">
        <f t="shared" si="46"/>
        <v/>
      </c>
      <c r="N603" s="31"/>
      <c r="O603" s="36"/>
      <c r="P603" s="34" t="str">
        <f t="shared" si="47"/>
        <v/>
      </c>
      <c r="S603" s="31"/>
      <c r="T603" s="36"/>
      <c r="U603" s="34" t="str">
        <f t="shared" si="48"/>
        <v/>
      </c>
    </row>
    <row r="604" spans="3:21" x14ac:dyDescent="0.2">
      <c r="C604" s="31"/>
      <c r="D604" s="36"/>
      <c r="E604" s="33" t="str">
        <f t="shared" si="49"/>
        <v/>
      </c>
      <c r="F604" s="34" t="str">
        <f t="shared" si="45"/>
        <v/>
      </c>
      <c r="I604" s="31"/>
      <c r="J604" s="36"/>
      <c r="K604" s="34" t="str">
        <f t="shared" si="46"/>
        <v/>
      </c>
      <c r="N604" s="31"/>
      <c r="O604" s="36"/>
      <c r="P604" s="34" t="str">
        <f t="shared" si="47"/>
        <v/>
      </c>
      <c r="S604" s="31"/>
      <c r="T604" s="36"/>
      <c r="U604" s="34" t="str">
        <f t="shared" si="48"/>
        <v/>
      </c>
    </row>
    <row r="605" spans="3:21" x14ac:dyDescent="0.2">
      <c r="C605" s="31"/>
      <c r="D605" s="36"/>
      <c r="E605" s="33" t="str">
        <f t="shared" si="49"/>
        <v/>
      </c>
      <c r="F605" s="34" t="str">
        <f t="shared" si="45"/>
        <v/>
      </c>
      <c r="I605" s="31"/>
      <c r="J605" s="36"/>
      <c r="K605" s="34" t="str">
        <f t="shared" si="46"/>
        <v/>
      </c>
      <c r="N605" s="31"/>
      <c r="O605" s="36"/>
      <c r="P605" s="34" t="str">
        <f t="shared" si="47"/>
        <v/>
      </c>
      <c r="S605" s="31"/>
      <c r="T605" s="36"/>
      <c r="U605" s="34" t="str">
        <f t="shared" si="48"/>
        <v/>
      </c>
    </row>
    <row r="606" spans="3:21" x14ac:dyDescent="0.2">
      <c r="C606" s="31"/>
      <c r="D606" s="36"/>
      <c r="E606" s="33" t="str">
        <f t="shared" si="49"/>
        <v/>
      </c>
      <c r="F606" s="34" t="str">
        <f t="shared" si="45"/>
        <v/>
      </c>
      <c r="I606" s="31"/>
      <c r="J606" s="36"/>
      <c r="K606" s="34" t="str">
        <f t="shared" si="46"/>
        <v/>
      </c>
      <c r="N606" s="31"/>
      <c r="O606" s="36"/>
      <c r="P606" s="34" t="str">
        <f t="shared" si="47"/>
        <v/>
      </c>
      <c r="S606" s="31"/>
      <c r="T606" s="36"/>
      <c r="U606" s="34" t="str">
        <f t="shared" si="48"/>
        <v/>
      </c>
    </row>
    <row r="607" spans="3:21" x14ac:dyDescent="0.2">
      <c r="C607" s="31"/>
      <c r="D607" s="36"/>
      <c r="E607" s="33" t="str">
        <f t="shared" si="49"/>
        <v/>
      </c>
      <c r="F607" s="34" t="str">
        <f t="shared" si="45"/>
        <v/>
      </c>
      <c r="I607" s="31"/>
      <c r="J607" s="36"/>
      <c r="K607" s="34" t="str">
        <f t="shared" si="46"/>
        <v/>
      </c>
      <c r="N607" s="31"/>
      <c r="O607" s="36"/>
      <c r="P607" s="34" t="str">
        <f t="shared" si="47"/>
        <v/>
      </c>
      <c r="S607" s="31"/>
      <c r="T607" s="36"/>
      <c r="U607" s="34" t="str">
        <f t="shared" si="48"/>
        <v/>
      </c>
    </row>
    <row r="608" spans="3:21" x14ac:dyDescent="0.2">
      <c r="C608" s="31"/>
      <c r="D608" s="36"/>
      <c r="E608" s="33" t="str">
        <f t="shared" si="49"/>
        <v/>
      </c>
      <c r="F608" s="34" t="str">
        <f t="shared" si="45"/>
        <v/>
      </c>
      <c r="I608" s="31"/>
      <c r="J608" s="36"/>
      <c r="K608" s="34" t="str">
        <f t="shared" si="46"/>
        <v/>
      </c>
      <c r="N608" s="31"/>
      <c r="O608" s="36"/>
      <c r="P608" s="34" t="str">
        <f t="shared" si="47"/>
        <v/>
      </c>
      <c r="S608" s="31"/>
      <c r="T608" s="36"/>
      <c r="U608" s="34" t="str">
        <f t="shared" si="48"/>
        <v/>
      </c>
    </row>
    <row r="609" spans="3:21" x14ac:dyDescent="0.2">
      <c r="C609" s="31"/>
      <c r="D609" s="36"/>
      <c r="E609" s="33" t="str">
        <f t="shared" si="49"/>
        <v/>
      </c>
      <c r="F609" s="34" t="str">
        <f t="shared" si="45"/>
        <v/>
      </c>
      <c r="I609" s="31"/>
      <c r="J609" s="36"/>
      <c r="K609" s="34" t="str">
        <f t="shared" si="46"/>
        <v/>
      </c>
      <c r="N609" s="31"/>
      <c r="O609" s="36"/>
      <c r="P609" s="34" t="str">
        <f t="shared" si="47"/>
        <v/>
      </c>
      <c r="S609" s="31"/>
      <c r="T609" s="36"/>
      <c r="U609" s="34" t="str">
        <f t="shared" si="48"/>
        <v/>
      </c>
    </row>
    <row r="610" spans="3:21" x14ac:dyDescent="0.2">
      <c r="C610" s="31"/>
      <c r="D610" s="36"/>
      <c r="E610" s="33" t="str">
        <f t="shared" si="49"/>
        <v/>
      </c>
      <c r="F610" s="34" t="str">
        <f t="shared" si="45"/>
        <v/>
      </c>
      <c r="I610" s="31"/>
      <c r="J610" s="36"/>
      <c r="K610" s="34" t="str">
        <f t="shared" si="46"/>
        <v/>
      </c>
      <c r="N610" s="31"/>
      <c r="O610" s="36"/>
      <c r="P610" s="34" t="str">
        <f t="shared" si="47"/>
        <v/>
      </c>
      <c r="S610" s="31"/>
      <c r="T610" s="36"/>
      <c r="U610" s="34" t="str">
        <f t="shared" si="48"/>
        <v/>
      </c>
    </row>
    <row r="611" spans="3:21" x14ac:dyDescent="0.2">
      <c r="C611" s="31"/>
      <c r="D611" s="36"/>
      <c r="E611" s="33" t="str">
        <f t="shared" si="49"/>
        <v/>
      </c>
      <c r="F611" s="34" t="str">
        <f t="shared" si="45"/>
        <v/>
      </c>
      <c r="I611" s="31"/>
      <c r="J611" s="36"/>
      <c r="K611" s="34" t="str">
        <f t="shared" si="46"/>
        <v/>
      </c>
      <c r="N611" s="31"/>
      <c r="O611" s="36"/>
      <c r="P611" s="34" t="str">
        <f t="shared" si="47"/>
        <v/>
      </c>
      <c r="S611" s="31"/>
      <c r="T611" s="36"/>
      <c r="U611" s="34" t="str">
        <f t="shared" si="48"/>
        <v/>
      </c>
    </row>
    <row r="612" spans="3:21" x14ac:dyDescent="0.2">
      <c r="C612" s="31"/>
      <c r="D612" s="36"/>
      <c r="E612" s="33" t="str">
        <f t="shared" si="49"/>
        <v/>
      </c>
      <c r="F612" s="34" t="str">
        <f t="shared" si="45"/>
        <v/>
      </c>
      <c r="I612" s="31"/>
      <c r="J612" s="36"/>
      <c r="K612" s="34" t="str">
        <f t="shared" si="46"/>
        <v/>
      </c>
      <c r="N612" s="31"/>
      <c r="O612" s="36"/>
      <c r="P612" s="34" t="str">
        <f t="shared" si="47"/>
        <v/>
      </c>
      <c r="S612" s="31"/>
      <c r="T612" s="36"/>
      <c r="U612" s="34" t="str">
        <f t="shared" si="48"/>
        <v/>
      </c>
    </row>
    <row r="613" spans="3:21" x14ac:dyDescent="0.2">
      <c r="C613" s="31"/>
      <c r="D613" s="36"/>
      <c r="E613" s="33" t="str">
        <f t="shared" si="49"/>
        <v/>
      </c>
      <c r="F613" s="34" t="str">
        <f t="shared" si="45"/>
        <v/>
      </c>
      <c r="I613" s="31"/>
      <c r="J613" s="36"/>
      <c r="K613" s="34" t="str">
        <f t="shared" si="46"/>
        <v/>
      </c>
      <c r="N613" s="31"/>
      <c r="O613" s="36"/>
      <c r="P613" s="34" t="str">
        <f t="shared" si="47"/>
        <v/>
      </c>
      <c r="S613" s="31"/>
      <c r="T613" s="36"/>
      <c r="U613" s="34" t="str">
        <f t="shared" si="48"/>
        <v/>
      </c>
    </row>
    <row r="614" spans="3:21" x14ac:dyDescent="0.2">
      <c r="C614" s="31"/>
      <c r="D614" s="36"/>
      <c r="E614" s="33" t="str">
        <f t="shared" si="49"/>
        <v/>
      </c>
      <c r="F614" s="34" t="str">
        <f t="shared" si="45"/>
        <v/>
      </c>
      <c r="I614" s="31"/>
      <c r="J614" s="36"/>
      <c r="K614" s="34" t="str">
        <f t="shared" si="46"/>
        <v/>
      </c>
      <c r="N614" s="31"/>
      <c r="O614" s="36"/>
      <c r="P614" s="34" t="str">
        <f t="shared" si="47"/>
        <v/>
      </c>
      <c r="S614" s="31"/>
      <c r="T614" s="36"/>
      <c r="U614" s="34" t="str">
        <f t="shared" si="48"/>
        <v/>
      </c>
    </row>
    <row r="615" spans="3:21" x14ac:dyDescent="0.2">
      <c r="C615" s="31"/>
      <c r="D615" s="36"/>
      <c r="E615" s="33" t="str">
        <f t="shared" si="49"/>
        <v/>
      </c>
      <c r="F615" s="34" t="str">
        <f t="shared" si="45"/>
        <v/>
      </c>
      <c r="I615" s="31"/>
      <c r="J615" s="36"/>
      <c r="K615" s="34" t="str">
        <f t="shared" si="46"/>
        <v/>
      </c>
      <c r="N615" s="31"/>
      <c r="O615" s="36"/>
      <c r="P615" s="34" t="str">
        <f t="shared" si="47"/>
        <v/>
      </c>
      <c r="S615" s="31"/>
      <c r="T615" s="36"/>
      <c r="U615" s="34" t="str">
        <f t="shared" si="48"/>
        <v/>
      </c>
    </row>
    <row r="616" spans="3:21" x14ac:dyDescent="0.2">
      <c r="C616" s="31"/>
      <c r="D616" s="36"/>
      <c r="E616" s="33" t="str">
        <f t="shared" si="49"/>
        <v/>
      </c>
      <c r="F616" s="34" t="str">
        <f t="shared" si="45"/>
        <v/>
      </c>
      <c r="I616" s="31"/>
      <c r="J616" s="36"/>
      <c r="K616" s="34" t="str">
        <f t="shared" si="46"/>
        <v/>
      </c>
      <c r="N616" s="31"/>
      <c r="O616" s="36"/>
      <c r="P616" s="34" t="str">
        <f t="shared" si="47"/>
        <v/>
      </c>
      <c r="S616" s="31"/>
      <c r="T616" s="36"/>
      <c r="U616" s="34" t="str">
        <f t="shared" si="48"/>
        <v/>
      </c>
    </row>
    <row r="617" spans="3:21" x14ac:dyDescent="0.2">
      <c r="C617" s="31"/>
      <c r="D617" s="36"/>
      <c r="E617" s="33" t="str">
        <f t="shared" si="49"/>
        <v/>
      </c>
      <c r="F617" s="34" t="str">
        <f t="shared" si="45"/>
        <v/>
      </c>
      <c r="I617" s="31"/>
      <c r="J617" s="36"/>
      <c r="K617" s="34" t="str">
        <f t="shared" si="46"/>
        <v/>
      </c>
      <c r="N617" s="31"/>
      <c r="O617" s="36"/>
      <c r="P617" s="34" t="str">
        <f t="shared" si="47"/>
        <v/>
      </c>
      <c r="S617" s="31"/>
      <c r="T617" s="36"/>
      <c r="U617" s="34" t="str">
        <f t="shared" si="48"/>
        <v/>
      </c>
    </row>
    <row r="618" spans="3:21" x14ac:dyDescent="0.2">
      <c r="C618" s="31"/>
      <c r="D618" s="36"/>
      <c r="E618" s="33" t="str">
        <f t="shared" si="49"/>
        <v/>
      </c>
      <c r="F618" s="34" t="str">
        <f t="shared" si="45"/>
        <v/>
      </c>
      <c r="I618" s="31"/>
      <c r="J618" s="36"/>
      <c r="K618" s="34" t="str">
        <f t="shared" si="46"/>
        <v/>
      </c>
      <c r="N618" s="31"/>
      <c r="O618" s="36"/>
      <c r="P618" s="34" t="str">
        <f t="shared" si="47"/>
        <v/>
      </c>
      <c r="S618" s="31"/>
      <c r="T618" s="36"/>
      <c r="U618" s="34" t="str">
        <f t="shared" si="48"/>
        <v/>
      </c>
    </row>
    <row r="619" spans="3:21" x14ac:dyDescent="0.2">
      <c r="C619" s="31"/>
      <c r="D619" s="36"/>
      <c r="E619" s="33" t="str">
        <f t="shared" si="49"/>
        <v/>
      </c>
      <c r="F619" s="34" t="str">
        <f t="shared" si="45"/>
        <v/>
      </c>
      <c r="I619" s="31"/>
      <c r="J619" s="36"/>
      <c r="K619" s="34" t="str">
        <f t="shared" si="46"/>
        <v/>
      </c>
      <c r="N619" s="31"/>
      <c r="O619" s="36"/>
      <c r="P619" s="34" t="str">
        <f t="shared" si="47"/>
        <v/>
      </c>
      <c r="S619" s="31"/>
      <c r="T619" s="36"/>
      <c r="U619" s="34" t="str">
        <f t="shared" si="48"/>
        <v/>
      </c>
    </row>
    <row r="620" spans="3:21" x14ac:dyDescent="0.2">
      <c r="C620" s="31"/>
      <c r="D620" s="36"/>
      <c r="E620" s="33" t="str">
        <f t="shared" si="49"/>
        <v/>
      </c>
      <c r="F620" s="34" t="str">
        <f t="shared" si="45"/>
        <v/>
      </c>
      <c r="I620" s="31"/>
      <c r="J620" s="36"/>
      <c r="K620" s="34" t="str">
        <f t="shared" si="46"/>
        <v/>
      </c>
      <c r="N620" s="31"/>
      <c r="O620" s="36"/>
      <c r="P620" s="34" t="str">
        <f t="shared" si="47"/>
        <v/>
      </c>
      <c r="S620" s="31"/>
      <c r="T620" s="36"/>
      <c r="U620" s="34" t="str">
        <f t="shared" si="48"/>
        <v/>
      </c>
    </row>
    <row r="621" spans="3:21" x14ac:dyDescent="0.2">
      <c r="C621" s="31"/>
      <c r="D621" s="36"/>
      <c r="E621" s="33" t="str">
        <f t="shared" si="49"/>
        <v/>
      </c>
      <c r="F621" s="34" t="str">
        <f t="shared" si="45"/>
        <v/>
      </c>
      <c r="I621" s="31"/>
      <c r="J621" s="36"/>
      <c r="K621" s="34" t="str">
        <f t="shared" si="46"/>
        <v/>
      </c>
      <c r="N621" s="31"/>
      <c r="O621" s="36"/>
      <c r="P621" s="34" t="str">
        <f t="shared" si="47"/>
        <v/>
      </c>
      <c r="S621" s="31"/>
      <c r="T621" s="36"/>
      <c r="U621" s="34" t="str">
        <f t="shared" si="48"/>
        <v/>
      </c>
    </row>
    <row r="622" spans="3:21" x14ac:dyDescent="0.2">
      <c r="C622" s="31"/>
      <c r="D622" s="36"/>
      <c r="E622" s="33" t="str">
        <f t="shared" si="49"/>
        <v/>
      </c>
      <c r="F622" s="34" t="str">
        <f t="shared" si="45"/>
        <v/>
      </c>
      <c r="I622" s="31"/>
      <c r="J622" s="36"/>
      <c r="K622" s="34" t="str">
        <f t="shared" si="46"/>
        <v/>
      </c>
      <c r="N622" s="31"/>
      <c r="O622" s="36"/>
      <c r="P622" s="34" t="str">
        <f t="shared" si="47"/>
        <v/>
      </c>
      <c r="S622" s="31"/>
      <c r="T622" s="36"/>
      <c r="U622" s="34" t="str">
        <f t="shared" si="48"/>
        <v/>
      </c>
    </row>
    <row r="623" spans="3:21" x14ac:dyDescent="0.2">
      <c r="C623" s="31"/>
      <c r="D623" s="36"/>
      <c r="E623" s="33" t="str">
        <f t="shared" si="49"/>
        <v/>
      </c>
      <c r="F623" s="34" t="str">
        <f t="shared" si="45"/>
        <v/>
      </c>
      <c r="I623" s="31"/>
      <c r="J623" s="36"/>
      <c r="K623" s="34" t="str">
        <f t="shared" si="46"/>
        <v/>
      </c>
      <c r="N623" s="31"/>
      <c r="O623" s="36"/>
      <c r="P623" s="34" t="str">
        <f t="shared" si="47"/>
        <v/>
      </c>
      <c r="S623" s="31"/>
      <c r="T623" s="36"/>
      <c r="U623" s="34" t="str">
        <f t="shared" si="48"/>
        <v/>
      </c>
    </row>
    <row r="624" spans="3:21" x14ac:dyDescent="0.2">
      <c r="C624" s="31"/>
      <c r="D624" s="36"/>
      <c r="E624" s="33" t="str">
        <f t="shared" si="49"/>
        <v/>
      </c>
      <c r="F624" s="34" t="str">
        <f t="shared" si="45"/>
        <v/>
      </c>
      <c r="I624" s="31"/>
      <c r="J624" s="36"/>
      <c r="K624" s="34" t="str">
        <f t="shared" si="46"/>
        <v/>
      </c>
      <c r="N624" s="31"/>
      <c r="O624" s="36"/>
      <c r="P624" s="34" t="str">
        <f t="shared" si="47"/>
        <v/>
      </c>
      <c r="S624" s="31"/>
      <c r="T624" s="36"/>
      <c r="U624" s="34" t="str">
        <f t="shared" si="48"/>
        <v/>
      </c>
    </row>
    <row r="625" spans="3:21" x14ac:dyDescent="0.2">
      <c r="C625" s="31"/>
      <c r="D625" s="36"/>
      <c r="E625" s="33" t="str">
        <f t="shared" si="49"/>
        <v/>
      </c>
      <c r="F625" s="34" t="str">
        <f t="shared" si="45"/>
        <v/>
      </c>
      <c r="I625" s="31"/>
      <c r="J625" s="36"/>
      <c r="K625" s="34" t="str">
        <f t="shared" si="46"/>
        <v/>
      </c>
      <c r="N625" s="31"/>
      <c r="O625" s="36"/>
      <c r="P625" s="34" t="str">
        <f t="shared" si="47"/>
        <v/>
      </c>
      <c r="S625" s="31"/>
      <c r="T625" s="36"/>
      <c r="U625" s="34" t="str">
        <f t="shared" si="48"/>
        <v/>
      </c>
    </row>
    <row r="626" spans="3:21" x14ac:dyDescent="0.2">
      <c r="C626" s="31"/>
      <c r="D626" s="36"/>
      <c r="E626" s="33" t="str">
        <f t="shared" si="49"/>
        <v/>
      </c>
      <c r="F626" s="34" t="str">
        <f t="shared" si="45"/>
        <v/>
      </c>
      <c r="I626" s="31"/>
      <c r="J626" s="36"/>
      <c r="K626" s="34" t="str">
        <f t="shared" si="46"/>
        <v/>
      </c>
      <c r="N626" s="31"/>
      <c r="O626" s="36"/>
      <c r="P626" s="34" t="str">
        <f t="shared" si="47"/>
        <v/>
      </c>
      <c r="S626" s="31"/>
      <c r="T626" s="36"/>
      <c r="U626" s="34" t="str">
        <f t="shared" si="48"/>
        <v/>
      </c>
    </row>
    <row r="627" spans="3:21" x14ac:dyDescent="0.2">
      <c r="C627" s="31"/>
      <c r="D627" s="36"/>
      <c r="E627" s="33" t="str">
        <f t="shared" si="49"/>
        <v/>
      </c>
      <c r="F627" s="34" t="str">
        <f t="shared" si="45"/>
        <v/>
      </c>
      <c r="I627" s="31"/>
      <c r="J627" s="36"/>
      <c r="K627" s="34" t="str">
        <f t="shared" si="46"/>
        <v/>
      </c>
      <c r="N627" s="31"/>
      <c r="O627" s="36"/>
      <c r="P627" s="34" t="str">
        <f t="shared" si="47"/>
        <v/>
      </c>
      <c r="S627" s="31"/>
      <c r="T627" s="36"/>
      <c r="U627" s="34" t="str">
        <f t="shared" si="48"/>
        <v/>
      </c>
    </row>
    <row r="628" spans="3:21" x14ac:dyDescent="0.2">
      <c r="C628" s="31"/>
      <c r="D628" s="36"/>
      <c r="E628" s="33" t="str">
        <f t="shared" si="49"/>
        <v/>
      </c>
      <c r="F628" s="34" t="str">
        <f t="shared" si="45"/>
        <v/>
      </c>
      <c r="I628" s="31"/>
      <c r="J628" s="36"/>
      <c r="K628" s="34" t="str">
        <f t="shared" si="46"/>
        <v/>
      </c>
      <c r="N628" s="31"/>
      <c r="O628" s="36"/>
      <c r="P628" s="34" t="str">
        <f t="shared" si="47"/>
        <v/>
      </c>
      <c r="S628" s="31"/>
      <c r="T628" s="36"/>
      <c r="U628" s="34" t="str">
        <f t="shared" si="48"/>
        <v/>
      </c>
    </row>
    <row r="629" spans="3:21" x14ac:dyDescent="0.2">
      <c r="C629" s="31"/>
      <c r="D629" s="36"/>
      <c r="E629" s="33" t="str">
        <f t="shared" si="49"/>
        <v/>
      </c>
      <c r="F629" s="34" t="str">
        <f t="shared" si="45"/>
        <v/>
      </c>
      <c r="I629" s="31"/>
      <c r="J629" s="36"/>
      <c r="K629" s="34" t="str">
        <f t="shared" si="46"/>
        <v/>
      </c>
      <c r="N629" s="31"/>
      <c r="O629" s="36"/>
      <c r="P629" s="34" t="str">
        <f t="shared" si="47"/>
        <v/>
      </c>
      <c r="S629" s="31"/>
      <c r="T629" s="36"/>
      <c r="U629" s="34" t="str">
        <f t="shared" si="48"/>
        <v/>
      </c>
    </row>
    <row r="630" spans="3:21" x14ac:dyDescent="0.2">
      <c r="C630" s="31"/>
      <c r="D630" s="36"/>
      <c r="E630" s="33" t="str">
        <f t="shared" si="49"/>
        <v/>
      </c>
      <c r="F630" s="34" t="str">
        <f t="shared" si="45"/>
        <v/>
      </c>
      <c r="I630" s="31"/>
      <c r="J630" s="36"/>
      <c r="K630" s="34" t="str">
        <f t="shared" si="46"/>
        <v/>
      </c>
      <c r="N630" s="31"/>
      <c r="O630" s="36"/>
      <c r="P630" s="34" t="str">
        <f t="shared" si="47"/>
        <v/>
      </c>
      <c r="S630" s="31"/>
      <c r="T630" s="36"/>
      <c r="U630" s="34" t="str">
        <f t="shared" si="48"/>
        <v/>
      </c>
    </row>
    <row r="631" spans="3:21" x14ac:dyDescent="0.2">
      <c r="C631" s="31"/>
      <c r="D631" s="36"/>
      <c r="E631" s="33" t="str">
        <f t="shared" si="49"/>
        <v/>
      </c>
      <c r="F631" s="34" t="str">
        <f t="shared" si="45"/>
        <v/>
      </c>
      <c r="I631" s="31"/>
      <c r="J631" s="36"/>
      <c r="K631" s="34" t="str">
        <f t="shared" si="46"/>
        <v/>
      </c>
      <c r="N631" s="31"/>
      <c r="O631" s="36"/>
      <c r="P631" s="34" t="str">
        <f t="shared" si="47"/>
        <v/>
      </c>
      <c r="S631" s="31"/>
      <c r="T631" s="36"/>
      <c r="U631" s="34" t="str">
        <f t="shared" si="48"/>
        <v/>
      </c>
    </row>
    <row r="632" spans="3:21" x14ac:dyDescent="0.2">
      <c r="C632" s="31"/>
      <c r="D632" s="36"/>
      <c r="E632" s="33" t="str">
        <f t="shared" si="49"/>
        <v/>
      </c>
      <c r="F632" s="34" t="str">
        <f t="shared" si="45"/>
        <v/>
      </c>
      <c r="I632" s="31"/>
      <c r="J632" s="36"/>
      <c r="K632" s="34" t="str">
        <f t="shared" si="46"/>
        <v/>
      </c>
      <c r="N632" s="31"/>
      <c r="O632" s="36"/>
      <c r="P632" s="34" t="str">
        <f t="shared" si="47"/>
        <v/>
      </c>
      <c r="S632" s="31"/>
      <c r="T632" s="36"/>
      <c r="U632" s="34" t="str">
        <f t="shared" si="48"/>
        <v/>
      </c>
    </row>
    <row r="633" spans="3:21" x14ac:dyDescent="0.2">
      <c r="C633" s="31"/>
      <c r="D633" s="36"/>
      <c r="E633" s="33" t="str">
        <f t="shared" si="49"/>
        <v/>
      </c>
      <c r="F633" s="34" t="str">
        <f t="shared" si="45"/>
        <v/>
      </c>
      <c r="I633" s="31"/>
      <c r="J633" s="36"/>
      <c r="K633" s="34" t="str">
        <f t="shared" si="46"/>
        <v/>
      </c>
      <c r="N633" s="31"/>
      <c r="O633" s="36"/>
      <c r="P633" s="34" t="str">
        <f t="shared" si="47"/>
        <v/>
      </c>
      <c r="S633" s="31"/>
      <c r="T633" s="36"/>
      <c r="U633" s="34" t="str">
        <f t="shared" si="48"/>
        <v/>
      </c>
    </row>
    <row r="634" spans="3:21" x14ac:dyDescent="0.2">
      <c r="C634" s="31"/>
      <c r="D634" s="36"/>
      <c r="E634" s="33" t="str">
        <f t="shared" si="49"/>
        <v/>
      </c>
      <c r="F634" s="34" t="str">
        <f t="shared" si="45"/>
        <v/>
      </c>
      <c r="I634" s="31"/>
      <c r="J634" s="36"/>
      <c r="K634" s="34" t="str">
        <f t="shared" si="46"/>
        <v/>
      </c>
      <c r="N634" s="31"/>
      <c r="O634" s="36"/>
      <c r="P634" s="34" t="str">
        <f t="shared" si="47"/>
        <v/>
      </c>
      <c r="S634" s="31"/>
      <c r="T634" s="36"/>
      <c r="U634" s="34" t="str">
        <f t="shared" si="48"/>
        <v/>
      </c>
    </row>
    <row r="635" spans="3:21" x14ac:dyDescent="0.2">
      <c r="C635" s="31"/>
      <c r="D635" s="36"/>
      <c r="E635" s="33" t="str">
        <f t="shared" si="49"/>
        <v/>
      </c>
      <c r="F635" s="34" t="str">
        <f t="shared" si="45"/>
        <v/>
      </c>
      <c r="I635" s="31"/>
      <c r="J635" s="36"/>
      <c r="K635" s="34" t="str">
        <f t="shared" si="46"/>
        <v/>
      </c>
      <c r="N635" s="31"/>
      <c r="O635" s="36"/>
      <c r="P635" s="34" t="str">
        <f t="shared" si="47"/>
        <v/>
      </c>
      <c r="S635" s="31"/>
      <c r="T635" s="36"/>
      <c r="U635" s="34" t="str">
        <f t="shared" si="48"/>
        <v/>
      </c>
    </row>
    <row r="636" spans="3:21" x14ac:dyDescent="0.2">
      <c r="C636" s="31"/>
      <c r="D636" s="36"/>
      <c r="E636" s="33" t="str">
        <f t="shared" si="49"/>
        <v/>
      </c>
      <c r="F636" s="34" t="str">
        <f t="shared" si="45"/>
        <v/>
      </c>
      <c r="I636" s="31"/>
      <c r="J636" s="36"/>
      <c r="K636" s="34" t="str">
        <f t="shared" si="46"/>
        <v/>
      </c>
      <c r="N636" s="31"/>
      <c r="O636" s="36"/>
      <c r="P636" s="34" t="str">
        <f t="shared" si="47"/>
        <v/>
      </c>
      <c r="S636" s="31"/>
      <c r="T636" s="36"/>
      <c r="U636" s="34" t="str">
        <f t="shared" si="48"/>
        <v/>
      </c>
    </row>
    <row r="637" spans="3:21" x14ac:dyDescent="0.2">
      <c r="C637" s="31"/>
      <c r="D637" s="36"/>
      <c r="E637" s="33" t="str">
        <f t="shared" si="49"/>
        <v/>
      </c>
      <c r="F637" s="34" t="str">
        <f t="shared" si="45"/>
        <v/>
      </c>
      <c r="I637" s="31"/>
      <c r="J637" s="36"/>
      <c r="K637" s="34" t="str">
        <f t="shared" si="46"/>
        <v/>
      </c>
      <c r="N637" s="31"/>
      <c r="O637" s="36"/>
      <c r="P637" s="34" t="str">
        <f t="shared" si="47"/>
        <v/>
      </c>
      <c r="S637" s="31"/>
      <c r="T637" s="36"/>
      <c r="U637" s="34" t="str">
        <f t="shared" si="48"/>
        <v/>
      </c>
    </row>
    <row r="638" spans="3:21" x14ac:dyDescent="0.2">
      <c r="C638" s="31"/>
      <c r="D638" s="36"/>
      <c r="E638" s="33" t="str">
        <f t="shared" si="49"/>
        <v/>
      </c>
      <c r="F638" s="34" t="str">
        <f t="shared" si="45"/>
        <v/>
      </c>
      <c r="I638" s="31"/>
      <c r="J638" s="36"/>
      <c r="K638" s="34" t="str">
        <f t="shared" si="46"/>
        <v/>
      </c>
      <c r="N638" s="31"/>
      <c r="O638" s="36"/>
      <c r="P638" s="34" t="str">
        <f t="shared" si="47"/>
        <v/>
      </c>
      <c r="S638" s="31"/>
      <c r="T638" s="36"/>
      <c r="U638" s="34" t="str">
        <f t="shared" si="48"/>
        <v/>
      </c>
    </row>
    <row r="639" spans="3:21" x14ac:dyDescent="0.2">
      <c r="C639" s="31"/>
      <c r="D639" s="36"/>
      <c r="E639" s="33" t="str">
        <f t="shared" si="49"/>
        <v/>
      </c>
      <c r="F639" s="34" t="str">
        <f t="shared" si="45"/>
        <v/>
      </c>
      <c r="I639" s="31"/>
      <c r="J639" s="36"/>
      <c r="K639" s="34" t="str">
        <f t="shared" si="46"/>
        <v/>
      </c>
      <c r="N639" s="31"/>
      <c r="O639" s="36"/>
      <c r="P639" s="34" t="str">
        <f t="shared" si="47"/>
        <v/>
      </c>
      <c r="S639" s="31"/>
      <c r="T639" s="36"/>
      <c r="U639" s="34" t="str">
        <f t="shared" si="48"/>
        <v/>
      </c>
    </row>
    <row r="640" spans="3:21" x14ac:dyDescent="0.2">
      <c r="C640" s="31"/>
      <c r="D640" s="36"/>
      <c r="E640" s="33" t="str">
        <f t="shared" si="49"/>
        <v/>
      </c>
      <c r="F640" s="34" t="str">
        <f t="shared" si="45"/>
        <v/>
      </c>
      <c r="I640" s="31"/>
      <c r="J640" s="36"/>
      <c r="K640" s="34" t="str">
        <f t="shared" si="46"/>
        <v/>
      </c>
      <c r="N640" s="31"/>
      <c r="O640" s="36"/>
      <c r="P640" s="34" t="str">
        <f t="shared" si="47"/>
        <v/>
      </c>
      <c r="S640" s="31"/>
      <c r="T640" s="36"/>
      <c r="U640" s="34" t="str">
        <f t="shared" si="48"/>
        <v/>
      </c>
    </row>
    <row r="641" spans="3:21" x14ac:dyDescent="0.2">
      <c r="C641" s="31"/>
      <c r="D641" s="36"/>
      <c r="E641" s="33" t="str">
        <f t="shared" si="49"/>
        <v/>
      </c>
      <c r="F641" s="34" t="str">
        <f t="shared" si="45"/>
        <v/>
      </c>
      <c r="I641" s="31"/>
      <c r="J641" s="36"/>
      <c r="K641" s="34" t="str">
        <f t="shared" si="46"/>
        <v/>
      </c>
      <c r="N641" s="31"/>
      <c r="O641" s="36"/>
      <c r="P641" s="34" t="str">
        <f t="shared" si="47"/>
        <v/>
      </c>
      <c r="S641" s="31"/>
      <c r="T641" s="36"/>
      <c r="U641" s="34" t="str">
        <f t="shared" si="48"/>
        <v/>
      </c>
    </row>
    <row r="642" spans="3:21" x14ac:dyDescent="0.2">
      <c r="C642" s="31"/>
      <c r="D642" s="36"/>
      <c r="E642" s="33" t="str">
        <f t="shared" si="49"/>
        <v/>
      </c>
      <c r="F642" s="34" t="str">
        <f t="shared" si="45"/>
        <v/>
      </c>
      <c r="I642" s="31"/>
      <c r="J642" s="36"/>
      <c r="K642" s="34" t="str">
        <f t="shared" si="46"/>
        <v/>
      </c>
      <c r="N642" s="31"/>
      <c r="O642" s="36"/>
      <c r="P642" s="34" t="str">
        <f t="shared" si="47"/>
        <v/>
      </c>
      <c r="S642" s="31"/>
      <c r="T642" s="36"/>
      <c r="U642" s="34" t="str">
        <f t="shared" si="48"/>
        <v/>
      </c>
    </row>
    <row r="643" spans="3:21" x14ac:dyDescent="0.2">
      <c r="C643" s="31"/>
      <c r="D643" s="36"/>
      <c r="E643" s="33" t="str">
        <f t="shared" si="49"/>
        <v/>
      </c>
      <c r="F643" s="34" t="str">
        <f t="shared" si="45"/>
        <v/>
      </c>
      <c r="I643" s="31"/>
      <c r="J643" s="36"/>
      <c r="K643" s="34" t="str">
        <f t="shared" si="46"/>
        <v/>
      </c>
      <c r="N643" s="31"/>
      <c r="O643" s="36"/>
      <c r="P643" s="34" t="str">
        <f t="shared" si="47"/>
        <v/>
      </c>
      <c r="S643" s="31"/>
      <c r="T643" s="36"/>
      <c r="U643" s="34" t="str">
        <f t="shared" si="48"/>
        <v/>
      </c>
    </row>
    <row r="644" spans="3:21" x14ac:dyDescent="0.2">
      <c r="C644" s="31"/>
      <c r="D644" s="36"/>
      <c r="E644" s="33" t="str">
        <f t="shared" si="49"/>
        <v/>
      </c>
      <c r="F644" s="34" t="str">
        <f t="shared" si="45"/>
        <v/>
      </c>
      <c r="I644" s="31"/>
      <c r="J644" s="36"/>
      <c r="K644" s="34" t="str">
        <f t="shared" si="46"/>
        <v/>
      </c>
      <c r="N644" s="31"/>
      <c r="O644" s="36"/>
      <c r="P644" s="34" t="str">
        <f t="shared" si="47"/>
        <v/>
      </c>
      <c r="S644" s="31"/>
      <c r="T644" s="36"/>
      <c r="U644" s="34" t="str">
        <f t="shared" si="48"/>
        <v/>
      </c>
    </row>
    <row r="645" spans="3:21" x14ac:dyDescent="0.2">
      <c r="C645" s="31"/>
      <c r="D645" s="36"/>
      <c r="E645" s="33" t="str">
        <f t="shared" si="49"/>
        <v/>
      </c>
      <c r="F645" s="34" t="str">
        <f t="shared" si="45"/>
        <v/>
      </c>
      <c r="I645" s="31"/>
      <c r="J645" s="36"/>
      <c r="K645" s="34" t="str">
        <f t="shared" si="46"/>
        <v/>
      </c>
      <c r="N645" s="31"/>
      <c r="O645" s="36"/>
      <c r="P645" s="34" t="str">
        <f t="shared" si="47"/>
        <v/>
      </c>
      <c r="S645" s="31"/>
      <c r="T645" s="36"/>
      <c r="U645" s="34" t="str">
        <f t="shared" si="48"/>
        <v/>
      </c>
    </row>
    <row r="646" spans="3:21" x14ac:dyDescent="0.2">
      <c r="C646" s="31"/>
      <c r="D646" s="36"/>
      <c r="E646" s="33" t="str">
        <f t="shared" si="49"/>
        <v/>
      </c>
      <c r="F646" s="34" t="str">
        <f t="shared" si="45"/>
        <v/>
      </c>
      <c r="I646" s="31"/>
      <c r="J646" s="36"/>
      <c r="K646" s="34" t="str">
        <f t="shared" si="46"/>
        <v/>
      </c>
      <c r="N646" s="31"/>
      <c r="O646" s="36"/>
      <c r="P646" s="34" t="str">
        <f t="shared" si="47"/>
        <v/>
      </c>
      <c r="S646" s="31"/>
      <c r="T646" s="36"/>
      <c r="U646" s="34" t="str">
        <f t="shared" si="48"/>
        <v/>
      </c>
    </row>
    <row r="647" spans="3:21" x14ac:dyDescent="0.2">
      <c r="C647" s="31"/>
      <c r="D647" s="36"/>
      <c r="E647" s="33" t="str">
        <f t="shared" si="49"/>
        <v/>
      </c>
      <c r="F647" s="34" t="str">
        <f t="shared" si="45"/>
        <v/>
      </c>
      <c r="I647" s="31"/>
      <c r="J647" s="36"/>
      <c r="K647" s="34" t="str">
        <f t="shared" si="46"/>
        <v/>
      </c>
      <c r="N647" s="31"/>
      <c r="O647" s="36"/>
      <c r="P647" s="34" t="str">
        <f t="shared" si="47"/>
        <v/>
      </c>
      <c r="S647" s="31"/>
      <c r="T647" s="36"/>
      <c r="U647" s="34" t="str">
        <f t="shared" si="48"/>
        <v/>
      </c>
    </row>
    <row r="648" spans="3:21" x14ac:dyDescent="0.2">
      <c r="C648" s="31"/>
      <c r="D648" s="36"/>
      <c r="E648" s="33" t="str">
        <f t="shared" si="49"/>
        <v/>
      </c>
      <c r="F648" s="34" t="str">
        <f t="shared" si="45"/>
        <v/>
      </c>
      <c r="I648" s="31"/>
      <c r="J648" s="36"/>
      <c r="K648" s="34" t="str">
        <f t="shared" si="46"/>
        <v/>
      </c>
      <c r="N648" s="31"/>
      <c r="O648" s="36"/>
      <c r="P648" s="34" t="str">
        <f t="shared" si="47"/>
        <v/>
      </c>
      <c r="S648" s="31"/>
      <c r="T648" s="36"/>
      <c r="U648" s="34" t="str">
        <f t="shared" si="48"/>
        <v/>
      </c>
    </row>
    <row r="649" spans="3:21" x14ac:dyDescent="0.2">
      <c r="C649" s="31"/>
      <c r="D649" s="36"/>
      <c r="E649" s="33" t="str">
        <f t="shared" si="49"/>
        <v/>
      </c>
      <c r="F649" s="34" t="str">
        <f t="shared" si="45"/>
        <v/>
      </c>
      <c r="I649" s="31"/>
      <c r="J649" s="36"/>
      <c r="K649" s="34" t="str">
        <f t="shared" si="46"/>
        <v/>
      </c>
      <c r="N649" s="31"/>
      <c r="O649" s="36"/>
      <c r="P649" s="34" t="str">
        <f t="shared" si="47"/>
        <v/>
      </c>
      <c r="S649" s="31"/>
      <c r="T649" s="36"/>
      <c r="U649" s="34" t="str">
        <f t="shared" si="48"/>
        <v/>
      </c>
    </row>
    <row r="650" spans="3:21" x14ac:dyDescent="0.2">
      <c r="C650" s="31"/>
      <c r="D650" s="36"/>
      <c r="E650" s="33" t="str">
        <f t="shared" si="49"/>
        <v/>
      </c>
      <c r="F650" s="34" t="str">
        <f t="shared" si="45"/>
        <v/>
      </c>
      <c r="I650" s="31"/>
      <c r="J650" s="36"/>
      <c r="K650" s="34" t="str">
        <f t="shared" si="46"/>
        <v/>
      </c>
      <c r="N650" s="31"/>
      <c r="O650" s="36"/>
      <c r="P650" s="34" t="str">
        <f t="shared" si="47"/>
        <v/>
      </c>
      <c r="S650" s="31"/>
      <c r="T650" s="36"/>
      <c r="U650" s="34" t="str">
        <f t="shared" si="48"/>
        <v/>
      </c>
    </row>
    <row r="651" spans="3:21" x14ac:dyDescent="0.2">
      <c r="C651" s="31"/>
      <c r="D651" s="36"/>
      <c r="E651" s="33" t="str">
        <f t="shared" si="49"/>
        <v/>
      </c>
      <c r="F651" s="34" t="str">
        <f t="shared" si="45"/>
        <v/>
      </c>
      <c r="I651" s="31"/>
      <c r="J651" s="36"/>
      <c r="K651" s="34" t="str">
        <f t="shared" si="46"/>
        <v/>
      </c>
      <c r="N651" s="31"/>
      <c r="O651" s="36"/>
      <c r="P651" s="34" t="str">
        <f t="shared" si="47"/>
        <v/>
      </c>
      <c r="S651" s="31"/>
      <c r="T651" s="36"/>
      <c r="U651" s="34" t="str">
        <f t="shared" si="48"/>
        <v/>
      </c>
    </row>
    <row r="652" spans="3:21" x14ac:dyDescent="0.2">
      <c r="C652" s="31"/>
      <c r="D652" s="36"/>
      <c r="E652" s="33" t="str">
        <f t="shared" si="49"/>
        <v/>
      </c>
      <c r="F652" s="34" t="str">
        <f t="shared" ref="F652:F715" si="50">IF(ISBLANK(C652),"",IF(OR($X$11="",$Z$11=""),"",IF(AND(MONTH(C652)&gt;=MONTH($X$11&amp;1),MONTH(C652)&lt;=MONTH($Z$11&amp;1)),"summer","winter")))</f>
        <v/>
      </c>
      <c r="I652" s="31"/>
      <c r="J652" s="36"/>
      <c r="K652" s="34" t="str">
        <f t="shared" ref="K652:K715" si="51">IF(ISBLANK(I652),"",IF(OR($X$11="",$Z$11=""),"",IF(AND(MONTH(I652)&gt;=MONTH($X$11&amp;1),MONTH(I652)&lt;=MONTH($Z$11&amp;1)),"summer","winter")))</f>
        <v/>
      </c>
      <c r="N652" s="31"/>
      <c r="O652" s="36"/>
      <c r="P652" s="34" t="str">
        <f t="shared" ref="P652:P715" si="52">IF(ISBLANK(N652),"",IF(OR($X$11="",$Z$11=""),"",IF(AND(MONTH(N652)&gt;=MONTH($X$11&amp;1),MONTH(N652)&lt;=MONTH($Z$11&amp;1)),"summer","winter")))</f>
        <v/>
      </c>
      <c r="S652" s="31"/>
      <c r="T652" s="36"/>
      <c r="U652" s="34" t="str">
        <f t="shared" ref="U652:U715" si="53">IF(ISBLANK(S652),"",IF(OR($X$11="",$Z$11=""),"",IF(AND(MONTH(S652)&gt;=MONTH($X$11&amp;1),MONTH(S652)&lt;=MONTH($Z$11&amp;1)),"summer","winter")))</f>
        <v/>
      </c>
    </row>
    <row r="653" spans="3:21" x14ac:dyDescent="0.2">
      <c r="C653" s="31"/>
      <c r="D653" s="36"/>
      <c r="E653" s="33" t="str">
        <f t="shared" ref="E653:E716" si="54">IF(ISBLANK(D653),"",IF(LEFT(D653,1)="&lt;",0,VALUE(D653)))</f>
        <v/>
      </c>
      <c r="F653" s="34" t="str">
        <f t="shared" si="50"/>
        <v/>
      </c>
      <c r="I653" s="31"/>
      <c r="J653" s="36"/>
      <c r="K653" s="34" t="str">
        <f t="shared" si="51"/>
        <v/>
      </c>
      <c r="N653" s="31"/>
      <c r="O653" s="36"/>
      <c r="P653" s="34" t="str">
        <f t="shared" si="52"/>
        <v/>
      </c>
      <c r="S653" s="31"/>
      <c r="T653" s="36"/>
      <c r="U653" s="34" t="str">
        <f t="shared" si="53"/>
        <v/>
      </c>
    </row>
    <row r="654" spans="3:21" x14ac:dyDescent="0.2">
      <c r="C654" s="31"/>
      <c r="D654" s="36"/>
      <c r="E654" s="33" t="str">
        <f t="shared" si="54"/>
        <v/>
      </c>
      <c r="F654" s="34" t="str">
        <f t="shared" si="50"/>
        <v/>
      </c>
      <c r="I654" s="31"/>
      <c r="J654" s="36"/>
      <c r="K654" s="34" t="str">
        <f t="shared" si="51"/>
        <v/>
      </c>
      <c r="N654" s="31"/>
      <c r="O654" s="36"/>
      <c r="P654" s="34" t="str">
        <f t="shared" si="52"/>
        <v/>
      </c>
      <c r="S654" s="31"/>
      <c r="T654" s="36"/>
      <c r="U654" s="34" t="str">
        <f t="shared" si="53"/>
        <v/>
      </c>
    </row>
    <row r="655" spans="3:21" x14ac:dyDescent="0.2">
      <c r="C655" s="31"/>
      <c r="D655" s="36"/>
      <c r="E655" s="33" t="str">
        <f t="shared" si="54"/>
        <v/>
      </c>
      <c r="F655" s="34" t="str">
        <f t="shared" si="50"/>
        <v/>
      </c>
      <c r="I655" s="31"/>
      <c r="J655" s="36"/>
      <c r="K655" s="34" t="str">
        <f t="shared" si="51"/>
        <v/>
      </c>
      <c r="N655" s="31"/>
      <c r="O655" s="36"/>
      <c r="P655" s="34" t="str">
        <f t="shared" si="52"/>
        <v/>
      </c>
      <c r="S655" s="31"/>
      <c r="T655" s="36"/>
      <c r="U655" s="34" t="str">
        <f t="shared" si="53"/>
        <v/>
      </c>
    </row>
    <row r="656" spans="3:21" x14ac:dyDescent="0.2">
      <c r="C656" s="31"/>
      <c r="D656" s="36"/>
      <c r="E656" s="33" t="str">
        <f t="shared" si="54"/>
        <v/>
      </c>
      <c r="F656" s="34" t="str">
        <f t="shared" si="50"/>
        <v/>
      </c>
      <c r="I656" s="31"/>
      <c r="J656" s="36"/>
      <c r="K656" s="34" t="str">
        <f t="shared" si="51"/>
        <v/>
      </c>
      <c r="N656" s="31"/>
      <c r="O656" s="36"/>
      <c r="P656" s="34" t="str">
        <f t="shared" si="52"/>
        <v/>
      </c>
      <c r="S656" s="31"/>
      <c r="T656" s="36"/>
      <c r="U656" s="34" t="str">
        <f t="shared" si="53"/>
        <v/>
      </c>
    </row>
    <row r="657" spans="3:21" x14ac:dyDescent="0.2">
      <c r="C657" s="31"/>
      <c r="D657" s="36"/>
      <c r="E657" s="33" t="str">
        <f t="shared" si="54"/>
        <v/>
      </c>
      <c r="F657" s="34" t="str">
        <f t="shared" si="50"/>
        <v/>
      </c>
      <c r="I657" s="31"/>
      <c r="J657" s="36"/>
      <c r="K657" s="34" t="str">
        <f t="shared" si="51"/>
        <v/>
      </c>
      <c r="N657" s="31"/>
      <c r="O657" s="36"/>
      <c r="P657" s="34" t="str">
        <f t="shared" si="52"/>
        <v/>
      </c>
      <c r="S657" s="31"/>
      <c r="T657" s="36"/>
      <c r="U657" s="34" t="str">
        <f t="shared" si="53"/>
        <v/>
      </c>
    </row>
    <row r="658" spans="3:21" x14ac:dyDescent="0.2">
      <c r="C658" s="31"/>
      <c r="D658" s="36"/>
      <c r="E658" s="33" t="str">
        <f t="shared" si="54"/>
        <v/>
      </c>
      <c r="F658" s="34" t="str">
        <f t="shared" si="50"/>
        <v/>
      </c>
      <c r="I658" s="31"/>
      <c r="J658" s="36"/>
      <c r="K658" s="34" t="str">
        <f t="shared" si="51"/>
        <v/>
      </c>
      <c r="N658" s="31"/>
      <c r="O658" s="36"/>
      <c r="P658" s="34" t="str">
        <f t="shared" si="52"/>
        <v/>
      </c>
      <c r="S658" s="31"/>
      <c r="T658" s="36"/>
      <c r="U658" s="34" t="str">
        <f t="shared" si="53"/>
        <v/>
      </c>
    </row>
    <row r="659" spans="3:21" x14ac:dyDescent="0.2">
      <c r="C659" s="31"/>
      <c r="D659" s="36"/>
      <c r="E659" s="33" t="str">
        <f t="shared" si="54"/>
        <v/>
      </c>
      <c r="F659" s="34" t="str">
        <f t="shared" si="50"/>
        <v/>
      </c>
      <c r="I659" s="31"/>
      <c r="J659" s="36"/>
      <c r="K659" s="34" t="str">
        <f t="shared" si="51"/>
        <v/>
      </c>
      <c r="N659" s="31"/>
      <c r="O659" s="36"/>
      <c r="P659" s="34" t="str">
        <f t="shared" si="52"/>
        <v/>
      </c>
      <c r="S659" s="31"/>
      <c r="T659" s="36"/>
      <c r="U659" s="34" t="str">
        <f t="shared" si="53"/>
        <v/>
      </c>
    </row>
    <row r="660" spans="3:21" x14ac:dyDescent="0.2">
      <c r="C660" s="31"/>
      <c r="D660" s="36"/>
      <c r="E660" s="33" t="str">
        <f t="shared" si="54"/>
        <v/>
      </c>
      <c r="F660" s="34" t="str">
        <f t="shared" si="50"/>
        <v/>
      </c>
      <c r="I660" s="31"/>
      <c r="J660" s="36"/>
      <c r="K660" s="34" t="str">
        <f t="shared" si="51"/>
        <v/>
      </c>
      <c r="N660" s="31"/>
      <c r="O660" s="36"/>
      <c r="P660" s="34" t="str">
        <f t="shared" si="52"/>
        <v/>
      </c>
      <c r="S660" s="31"/>
      <c r="T660" s="36"/>
      <c r="U660" s="34" t="str">
        <f t="shared" si="53"/>
        <v/>
      </c>
    </row>
    <row r="661" spans="3:21" x14ac:dyDescent="0.2">
      <c r="C661" s="31"/>
      <c r="D661" s="36"/>
      <c r="E661" s="33" t="str">
        <f t="shared" si="54"/>
        <v/>
      </c>
      <c r="F661" s="34" t="str">
        <f t="shared" si="50"/>
        <v/>
      </c>
      <c r="I661" s="31"/>
      <c r="J661" s="36"/>
      <c r="K661" s="34" t="str">
        <f t="shared" si="51"/>
        <v/>
      </c>
      <c r="N661" s="31"/>
      <c r="O661" s="36"/>
      <c r="P661" s="34" t="str">
        <f t="shared" si="52"/>
        <v/>
      </c>
      <c r="S661" s="31"/>
      <c r="T661" s="36"/>
      <c r="U661" s="34" t="str">
        <f t="shared" si="53"/>
        <v/>
      </c>
    </row>
    <row r="662" spans="3:21" x14ac:dyDescent="0.2">
      <c r="C662" s="31"/>
      <c r="D662" s="36"/>
      <c r="E662" s="33" t="str">
        <f t="shared" si="54"/>
        <v/>
      </c>
      <c r="F662" s="34" t="str">
        <f t="shared" si="50"/>
        <v/>
      </c>
      <c r="I662" s="31"/>
      <c r="J662" s="36"/>
      <c r="K662" s="34" t="str">
        <f t="shared" si="51"/>
        <v/>
      </c>
      <c r="N662" s="31"/>
      <c r="O662" s="36"/>
      <c r="P662" s="34" t="str">
        <f t="shared" si="52"/>
        <v/>
      </c>
      <c r="S662" s="31"/>
      <c r="T662" s="36"/>
      <c r="U662" s="34" t="str">
        <f t="shared" si="53"/>
        <v/>
      </c>
    </row>
    <row r="663" spans="3:21" x14ac:dyDescent="0.2">
      <c r="C663" s="31"/>
      <c r="D663" s="36"/>
      <c r="E663" s="33" t="str">
        <f t="shared" si="54"/>
        <v/>
      </c>
      <c r="F663" s="34" t="str">
        <f t="shared" si="50"/>
        <v/>
      </c>
      <c r="I663" s="31"/>
      <c r="J663" s="36"/>
      <c r="K663" s="34" t="str">
        <f t="shared" si="51"/>
        <v/>
      </c>
      <c r="N663" s="31"/>
      <c r="O663" s="36"/>
      <c r="P663" s="34" t="str">
        <f t="shared" si="52"/>
        <v/>
      </c>
      <c r="S663" s="31"/>
      <c r="T663" s="36"/>
      <c r="U663" s="34" t="str">
        <f t="shared" si="53"/>
        <v/>
      </c>
    </row>
    <row r="664" spans="3:21" x14ac:dyDescent="0.2">
      <c r="C664" s="31"/>
      <c r="D664" s="36"/>
      <c r="E664" s="33" t="str">
        <f t="shared" si="54"/>
        <v/>
      </c>
      <c r="F664" s="34" t="str">
        <f t="shared" si="50"/>
        <v/>
      </c>
      <c r="I664" s="31"/>
      <c r="J664" s="36"/>
      <c r="K664" s="34" t="str">
        <f t="shared" si="51"/>
        <v/>
      </c>
      <c r="N664" s="31"/>
      <c r="O664" s="36"/>
      <c r="P664" s="34" t="str">
        <f t="shared" si="52"/>
        <v/>
      </c>
      <c r="S664" s="31"/>
      <c r="T664" s="36"/>
      <c r="U664" s="34" t="str">
        <f t="shared" si="53"/>
        <v/>
      </c>
    </row>
    <row r="665" spans="3:21" x14ac:dyDescent="0.2">
      <c r="C665" s="31"/>
      <c r="D665" s="36"/>
      <c r="E665" s="33" t="str">
        <f t="shared" si="54"/>
        <v/>
      </c>
      <c r="F665" s="34" t="str">
        <f t="shared" si="50"/>
        <v/>
      </c>
      <c r="I665" s="31"/>
      <c r="J665" s="36"/>
      <c r="K665" s="34" t="str">
        <f t="shared" si="51"/>
        <v/>
      </c>
      <c r="N665" s="31"/>
      <c r="O665" s="36"/>
      <c r="P665" s="34" t="str">
        <f t="shared" si="52"/>
        <v/>
      </c>
      <c r="S665" s="31"/>
      <c r="T665" s="36"/>
      <c r="U665" s="34" t="str">
        <f t="shared" si="53"/>
        <v/>
      </c>
    </row>
    <row r="666" spans="3:21" x14ac:dyDescent="0.2">
      <c r="C666" s="31"/>
      <c r="D666" s="36"/>
      <c r="E666" s="33" t="str">
        <f t="shared" si="54"/>
        <v/>
      </c>
      <c r="F666" s="34" t="str">
        <f t="shared" si="50"/>
        <v/>
      </c>
      <c r="I666" s="31"/>
      <c r="J666" s="36"/>
      <c r="K666" s="34" t="str">
        <f t="shared" si="51"/>
        <v/>
      </c>
      <c r="N666" s="31"/>
      <c r="O666" s="36"/>
      <c r="P666" s="34" t="str">
        <f t="shared" si="52"/>
        <v/>
      </c>
      <c r="S666" s="31"/>
      <c r="T666" s="36"/>
      <c r="U666" s="34" t="str">
        <f t="shared" si="53"/>
        <v/>
      </c>
    </row>
    <row r="667" spans="3:21" x14ac:dyDescent="0.2">
      <c r="C667" s="31"/>
      <c r="D667" s="36"/>
      <c r="E667" s="33" t="str">
        <f t="shared" si="54"/>
        <v/>
      </c>
      <c r="F667" s="34" t="str">
        <f t="shared" si="50"/>
        <v/>
      </c>
      <c r="I667" s="31"/>
      <c r="J667" s="36"/>
      <c r="K667" s="34" t="str">
        <f t="shared" si="51"/>
        <v/>
      </c>
      <c r="N667" s="31"/>
      <c r="O667" s="36"/>
      <c r="P667" s="34" t="str">
        <f t="shared" si="52"/>
        <v/>
      </c>
      <c r="S667" s="31"/>
      <c r="T667" s="36"/>
      <c r="U667" s="34" t="str">
        <f t="shared" si="53"/>
        <v/>
      </c>
    </row>
    <row r="668" spans="3:21" x14ac:dyDescent="0.2">
      <c r="C668" s="31"/>
      <c r="D668" s="36"/>
      <c r="E668" s="33" t="str">
        <f t="shared" si="54"/>
        <v/>
      </c>
      <c r="F668" s="34" t="str">
        <f t="shared" si="50"/>
        <v/>
      </c>
      <c r="I668" s="31"/>
      <c r="J668" s="36"/>
      <c r="K668" s="34" t="str">
        <f t="shared" si="51"/>
        <v/>
      </c>
      <c r="N668" s="31"/>
      <c r="O668" s="36"/>
      <c r="P668" s="34" t="str">
        <f t="shared" si="52"/>
        <v/>
      </c>
      <c r="S668" s="31"/>
      <c r="T668" s="36"/>
      <c r="U668" s="34" t="str">
        <f t="shared" si="53"/>
        <v/>
      </c>
    </row>
    <row r="669" spans="3:21" x14ac:dyDescent="0.2">
      <c r="C669" s="31"/>
      <c r="D669" s="36"/>
      <c r="E669" s="33" t="str">
        <f t="shared" si="54"/>
        <v/>
      </c>
      <c r="F669" s="34" t="str">
        <f t="shared" si="50"/>
        <v/>
      </c>
      <c r="I669" s="31"/>
      <c r="J669" s="36"/>
      <c r="K669" s="34" t="str">
        <f t="shared" si="51"/>
        <v/>
      </c>
      <c r="N669" s="31"/>
      <c r="O669" s="36"/>
      <c r="P669" s="34" t="str">
        <f t="shared" si="52"/>
        <v/>
      </c>
      <c r="S669" s="31"/>
      <c r="T669" s="36"/>
      <c r="U669" s="34" t="str">
        <f t="shared" si="53"/>
        <v/>
      </c>
    </row>
    <row r="670" spans="3:21" x14ac:dyDescent="0.2">
      <c r="C670" s="31"/>
      <c r="D670" s="36"/>
      <c r="E670" s="33" t="str">
        <f t="shared" si="54"/>
        <v/>
      </c>
      <c r="F670" s="34" t="str">
        <f t="shared" si="50"/>
        <v/>
      </c>
      <c r="I670" s="31"/>
      <c r="J670" s="36"/>
      <c r="K670" s="34" t="str">
        <f t="shared" si="51"/>
        <v/>
      </c>
      <c r="N670" s="31"/>
      <c r="O670" s="36"/>
      <c r="P670" s="34" t="str">
        <f t="shared" si="52"/>
        <v/>
      </c>
      <c r="S670" s="31"/>
      <c r="T670" s="36"/>
      <c r="U670" s="34" t="str">
        <f t="shared" si="53"/>
        <v/>
      </c>
    </row>
    <row r="671" spans="3:21" x14ac:dyDescent="0.2">
      <c r="C671" s="31"/>
      <c r="D671" s="36"/>
      <c r="E671" s="33" t="str">
        <f t="shared" si="54"/>
        <v/>
      </c>
      <c r="F671" s="34" t="str">
        <f t="shared" si="50"/>
        <v/>
      </c>
      <c r="I671" s="31"/>
      <c r="J671" s="36"/>
      <c r="K671" s="34" t="str">
        <f t="shared" si="51"/>
        <v/>
      </c>
      <c r="N671" s="31"/>
      <c r="O671" s="36"/>
      <c r="P671" s="34" t="str">
        <f t="shared" si="52"/>
        <v/>
      </c>
      <c r="S671" s="31"/>
      <c r="T671" s="36"/>
      <c r="U671" s="34" t="str">
        <f t="shared" si="53"/>
        <v/>
      </c>
    </row>
    <row r="672" spans="3:21" x14ac:dyDescent="0.2">
      <c r="C672" s="31"/>
      <c r="D672" s="36"/>
      <c r="E672" s="33" t="str">
        <f t="shared" si="54"/>
        <v/>
      </c>
      <c r="F672" s="34" t="str">
        <f t="shared" si="50"/>
        <v/>
      </c>
      <c r="I672" s="31"/>
      <c r="J672" s="36"/>
      <c r="K672" s="34" t="str">
        <f t="shared" si="51"/>
        <v/>
      </c>
      <c r="N672" s="31"/>
      <c r="O672" s="36"/>
      <c r="P672" s="34" t="str">
        <f t="shared" si="52"/>
        <v/>
      </c>
      <c r="S672" s="31"/>
      <c r="T672" s="36"/>
      <c r="U672" s="34" t="str">
        <f t="shared" si="53"/>
        <v/>
      </c>
    </row>
    <row r="673" spans="3:21" x14ac:dyDescent="0.2">
      <c r="C673" s="31"/>
      <c r="D673" s="36"/>
      <c r="E673" s="33" t="str">
        <f t="shared" si="54"/>
        <v/>
      </c>
      <c r="F673" s="34" t="str">
        <f t="shared" si="50"/>
        <v/>
      </c>
      <c r="I673" s="31"/>
      <c r="J673" s="36"/>
      <c r="K673" s="34" t="str">
        <f t="shared" si="51"/>
        <v/>
      </c>
      <c r="N673" s="31"/>
      <c r="O673" s="36"/>
      <c r="P673" s="34" t="str">
        <f t="shared" si="52"/>
        <v/>
      </c>
      <c r="S673" s="31"/>
      <c r="T673" s="36"/>
      <c r="U673" s="34" t="str">
        <f t="shared" si="53"/>
        <v/>
      </c>
    </row>
    <row r="674" spans="3:21" x14ac:dyDescent="0.2">
      <c r="C674" s="31"/>
      <c r="D674" s="36"/>
      <c r="E674" s="33" t="str">
        <f t="shared" si="54"/>
        <v/>
      </c>
      <c r="F674" s="34" t="str">
        <f t="shared" si="50"/>
        <v/>
      </c>
      <c r="I674" s="31"/>
      <c r="J674" s="36"/>
      <c r="K674" s="34" t="str">
        <f t="shared" si="51"/>
        <v/>
      </c>
      <c r="N674" s="31"/>
      <c r="O674" s="36"/>
      <c r="P674" s="34" t="str">
        <f t="shared" si="52"/>
        <v/>
      </c>
      <c r="S674" s="31"/>
      <c r="T674" s="36"/>
      <c r="U674" s="34" t="str">
        <f t="shared" si="53"/>
        <v/>
      </c>
    </row>
    <row r="675" spans="3:21" x14ac:dyDescent="0.2">
      <c r="C675" s="31"/>
      <c r="D675" s="36"/>
      <c r="E675" s="33" t="str">
        <f t="shared" si="54"/>
        <v/>
      </c>
      <c r="F675" s="34" t="str">
        <f t="shared" si="50"/>
        <v/>
      </c>
      <c r="I675" s="31"/>
      <c r="J675" s="36"/>
      <c r="K675" s="34" t="str">
        <f t="shared" si="51"/>
        <v/>
      </c>
      <c r="N675" s="31"/>
      <c r="O675" s="36"/>
      <c r="P675" s="34" t="str">
        <f t="shared" si="52"/>
        <v/>
      </c>
      <c r="S675" s="31"/>
      <c r="T675" s="36"/>
      <c r="U675" s="34" t="str">
        <f t="shared" si="53"/>
        <v/>
      </c>
    </row>
    <row r="676" spans="3:21" x14ac:dyDescent="0.2">
      <c r="C676" s="31"/>
      <c r="D676" s="36"/>
      <c r="E676" s="33" t="str">
        <f t="shared" si="54"/>
        <v/>
      </c>
      <c r="F676" s="34" t="str">
        <f t="shared" si="50"/>
        <v/>
      </c>
      <c r="I676" s="31"/>
      <c r="J676" s="36"/>
      <c r="K676" s="34" t="str">
        <f t="shared" si="51"/>
        <v/>
      </c>
      <c r="N676" s="31"/>
      <c r="O676" s="36"/>
      <c r="P676" s="34" t="str">
        <f t="shared" si="52"/>
        <v/>
      </c>
      <c r="S676" s="31"/>
      <c r="T676" s="36"/>
      <c r="U676" s="34" t="str">
        <f t="shared" si="53"/>
        <v/>
      </c>
    </row>
    <row r="677" spans="3:21" x14ac:dyDescent="0.2">
      <c r="C677" s="31"/>
      <c r="D677" s="36"/>
      <c r="E677" s="33" t="str">
        <f t="shared" si="54"/>
        <v/>
      </c>
      <c r="F677" s="34" t="str">
        <f t="shared" si="50"/>
        <v/>
      </c>
      <c r="I677" s="31"/>
      <c r="J677" s="36"/>
      <c r="K677" s="34" t="str">
        <f t="shared" si="51"/>
        <v/>
      </c>
      <c r="N677" s="31"/>
      <c r="O677" s="36"/>
      <c r="P677" s="34" t="str">
        <f t="shared" si="52"/>
        <v/>
      </c>
      <c r="S677" s="31"/>
      <c r="T677" s="36"/>
      <c r="U677" s="34" t="str">
        <f t="shared" si="53"/>
        <v/>
      </c>
    </row>
    <row r="678" spans="3:21" x14ac:dyDescent="0.2">
      <c r="C678" s="31"/>
      <c r="D678" s="36"/>
      <c r="E678" s="33" t="str">
        <f t="shared" si="54"/>
        <v/>
      </c>
      <c r="F678" s="34" t="str">
        <f t="shared" si="50"/>
        <v/>
      </c>
      <c r="I678" s="31"/>
      <c r="J678" s="36"/>
      <c r="K678" s="34" t="str">
        <f t="shared" si="51"/>
        <v/>
      </c>
      <c r="N678" s="31"/>
      <c r="O678" s="36"/>
      <c r="P678" s="34" t="str">
        <f t="shared" si="52"/>
        <v/>
      </c>
      <c r="S678" s="31"/>
      <c r="T678" s="36"/>
      <c r="U678" s="34" t="str">
        <f t="shared" si="53"/>
        <v/>
      </c>
    </row>
    <row r="679" spans="3:21" x14ac:dyDescent="0.2">
      <c r="C679" s="31"/>
      <c r="D679" s="36"/>
      <c r="E679" s="33" t="str">
        <f t="shared" si="54"/>
        <v/>
      </c>
      <c r="F679" s="34" t="str">
        <f t="shared" si="50"/>
        <v/>
      </c>
      <c r="I679" s="31"/>
      <c r="J679" s="36"/>
      <c r="K679" s="34" t="str">
        <f t="shared" si="51"/>
        <v/>
      </c>
      <c r="N679" s="31"/>
      <c r="O679" s="36"/>
      <c r="P679" s="34" t="str">
        <f t="shared" si="52"/>
        <v/>
      </c>
      <c r="S679" s="31"/>
      <c r="T679" s="36"/>
      <c r="U679" s="34" t="str">
        <f t="shared" si="53"/>
        <v/>
      </c>
    </row>
    <row r="680" spans="3:21" x14ac:dyDescent="0.2">
      <c r="C680" s="31"/>
      <c r="D680" s="36"/>
      <c r="E680" s="33" t="str">
        <f t="shared" si="54"/>
        <v/>
      </c>
      <c r="F680" s="34" t="str">
        <f t="shared" si="50"/>
        <v/>
      </c>
      <c r="I680" s="31"/>
      <c r="J680" s="36"/>
      <c r="K680" s="34" t="str">
        <f t="shared" si="51"/>
        <v/>
      </c>
      <c r="N680" s="31"/>
      <c r="O680" s="36"/>
      <c r="P680" s="34" t="str">
        <f t="shared" si="52"/>
        <v/>
      </c>
      <c r="S680" s="31"/>
      <c r="T680" s="36"/>
      <c r="U680" s="34" t="str">
        <f t="shared" si="53"/>
        <v/>
      </c>
    </row>
    <row r="681" spans="3:21" x14ac:dyDescent="0.2">
      <c r="C681" s="31"/>
      <c r="D681" s="36"/>
      <c r="E681" s="33" t="str">
        <f t="shared" si="54"/>
        <v/>
      </c>
      <c r="F681" s="34" t="str">
        <f t="shared" si="50"/>
        <v/>
      </c>
      <c r="I681" s="31"/>
      <c r="J681" s="36"/>
      <c r="K681" s="34" t="str">
        <f t="shared" si="51"/>
        <v/>
      </c>
      <c r="N681" s="31"/>
      <c r="O681" s="36"/>
      <c r="P681" s="34" t="str">
        <f t="shared" si="52"/>
        <v/>
      </c>
      <c r="S681" s="31"/>
      <c r="T681" s="36"/>
      <c r="U681" s="34" t="str">
        <f t="shared" si="53"/>
        <v/>
      </c>
    </row>
    <row r="682" spans="3:21" x14ac:dyDescent="0.2">
      <c r="C682" s="31"/>
      <c r="D682" s="36"/>
      <c r="E682" s="33" t="str">
        <f t="shared" si="54"/>
        <v/>
      </c>
      <c r="F682" s="34" t="str">
        <f t="shared" si="50"/>
        <v/>
      </c>
      <c r="I682" s="31"/>
      <c r="J682" s="36"/>
      <c r="K682" s="34" t="str">
        <f t="shared" si="51"/>
        <v/>
      </c>
      <c r="N682" s="31"/>
      <c r="O682" s="36"/>
      <c r="P682" s="34" t="str">
        <f t="shared" si="52"/>
        <v/>
      </c>
      <c r="S682" s="31"/>
      <c r="T682" s="36"/>
      <c r="U682" s="34" t="str">
        <f t="shared" si="53"/>
        <v/>
      </c>
    </row>
    <row r="683" spans="3:21" x14ac:dyDescent="0.2">
      <c r="C683" s="31"/>
      <c r="D683" s="36"/>
      <c r="E683" s="33" t="str">
        <f t="shared" si="54"/>
        <v/>
      </c>
      <c r="F683" s="34" t="str">
        <f t="shared" si="50"/>
        <v/>
      </c>
      <c r="I683" s="31"/>
      <c r="J683" s="36"/>
      <c r="K683" s="34" t="str">
        <f t="shared" si="51"/>
        <v/>
      </c>
      <c r="N683" s="31"/>
      <c r="O683" s="36"/>
      <c r="P683" s="34" t="str">
        <f t="shared" si="52"/>
        <v/>
      </c>
      <c r="S683" s="31"/>
      <c r="T683" s="36"/>
      <c r="U683" s="34" t="str">
        <f t="shared" si="53"/>
        <v/>
      </c>
    </row>
    <row r="684" spans="3:21" x14ac:dyDescent="0.2">
      <c r="C684" s="31"/>
      <c r="D684" s="36"/>
      <c r="E684" s="33" t="str">
        <f t="shared" si="54"/>
        <v/>
      </c>
      <c r="F684" s="34" t="str">
        <f t="shared" si="50"/>
        <v/>
      </c>
      <c r="I684" s="31"/>
      <c r="J684" s="36"/>
      <c r="K684" s="34" t="str">
        <f t="shared" si="51"/>
        <v/>
      </c>
      <c r="N684" s="31"/>
      <c r="O684" s="36"/>
      <c r="P684" s="34" t="str">
        <f t="shared" si="52"/>
        <v/>
      </c>
      <c r="S684" s="31"/>
      <c r="T684" s="36"/>
      <c r="U684" s="34" t="str">
        <f t="shared" si="53"/>
        <v/>
      </c>
    </row>
    <row r="685" spans="3:21" x14ac:dyDescent="0.2">
      <c r="C685" s="31"/>
      <c r="D685" s="36"/>
      <c r="E685" s="33" t="str">
        <f t="shared" si="54"/>
        <v/>
      </c>
      <c r="F685" s="34" t="str">
        <f t="shared" si="50"/>
        <v/>
      </c>
      <c r="I685" s="31"/>
      <c r="J685" s="36"/>
      <c r="K685" s="34" t="str">
        <f t="shared" si="51"/>
        <v/>
      </c>
      <c r="N685" s="31"/>
      <c r="O685" s="36"/>
      <c r="P685" s="34" t="str">
        <f t="shared" si="52"/>
        <v/>
      </c>
      <c r="S685" s="31"/>
      <c r="T685" s="36"/>
      <c r="U685" s="34" t="str">
        <f t="shared" si="53"/>
        <v/>
      </c>
    </row>
    <row r="686" spans="3:21" x14ac:dyDescent="0.2">
      <c r="C686" s="31"/>
      <c r="D686" s="36"/>
      <c r="E686" s="33" t="str">
        <f t="shared" si="54"/>
        <v/>
      </c>
      <c r="F686" s="34" t="str">
        <f t="shared" si="50"/>
        <v/>
      </c>
      <c r="I686" s="31"/>
      <c r="J686" s="36"/>
      <c r="K686" s="34" t="str">
        <f t="shared" si="51"/>
        <v/>
      </c>
      <c r="N686" s="31"/>
      <c r="O686" s="36"/>
      <c r="P686" s="34" t="str">
        <f t="shared" si="52"/>
        <v/>
      </c>
      <c r="S686" s="31"/>
      <c r="T686" s="36"/>
      <c r="U686" s="34" t="str">
        <f t="shared" si="53"/>
        <v/>
      </c>
    </row>
    <row r="687" spans="3:21" x14ac:dyDescent="0.2">
      <c r="C687" s="31"/>
      <c r="D687" s="36"/>
      <c r="E687" s="33" t="str">
        <f t="shared" si="54"/>
        <v/>
      </c>
      <c r="F687" s="34" t="str">
        <f t="shared" si="50"/>
        <v/>
      </c>
      <c r="I687" s="31"/>
      <c r="J687" s="36"/>
      <c r="K687" s="34" t="str">
        <f t="shared" si="51"/>
        <v/>
      </c>
      <c r="N687" s="31"/>
      <c r="O687" s="36"/>
      <c r="P687" s="34" t="str">
        <f t="shared" si="52"/>
        <v/>
      </c>
      <c r="S687" s="31"/>
      <c r="T687" s="36"/>
      <c r="U687" s="34" t="str">
        <f t="shared" si="53"/>
        <v/>
      </c>
    </row>
    <row r="688" spans="3:21" x14ac:dyDescent="0.2">
      <c r="C688" s="31"/>
      <c r="D688" s="36"/>
      <c r="E688" s="33" t="str">
        <f t="shared" si="54"/>
        <v/>
      </c>
      <c r="F688" s="34" t="str">
        <f t="shared" si="50"/>
        <v/>
      </c>
      <c r="I688" s="31"/>
      <c r="J688" s="36"/>
      <c r="K688" s="34" t="str">
        <f t="shared" si="51"/>
        <v/>
      </c>
      <c r="N688" s="31"/>
      <c r="O688" s="36"/>
      <c r="P688" s="34" t="str">
        <f t="shared" si="52"/>
        <v/>
      </c>
      <c r="S688" s="31"/>
      <c r="T688" s="36"/>
      <c r="U688" s="34" t="str">
        <f t="shared" si="53"/>
        <v/>
      </c>
    </row>
    <row r="689" spans="3:21" x14ac:dyDescent="0.2">
      <c r="C689" s="31"/>
      <c r="D689" s="36"/>
      <c r="E689" s="33" t="str">
        <f t="shared" si="54"/>
        <v/>
      </c>
      <c r="F689" s="34" t="str">
        <f t="shared" si="50"/>
        <v/>
      </c>
      <c r="I689" s="31"/>
      <c r="J689" s="36"/>
      <c r="K689" s="34" t="str">
        <f t="shared" si="51"/>
        <v/>
      </c>
      <c r="N689" s="31"/>
      <c r="O689" s="36"/>
      <c r="P689" s="34" t="str">
        <f t="shared" si="52"/>
        <v/>
      </c>
      <c r="S689" s="31"/>
      <c r="T689" s="36"/>
      <c r="U689" s="34" t="str">
        <f t="shared" si="53"/>
        <v/>
      </c>
    </row>
    <row r="690" spans="3:21" x14ac:dyDescent="0.2">
      <c r="C690" s="31"/>
      <c r="D690" s="36"/>
      <c r="E690" s="33" t="str">
        <f t="shared" si="54"/>
        <v/>
      </c>
      <c r="F690" s="34" t="str">
        <f t="shared" si="50"/>
        <v/>
      </c>
      <c r="I690" s="31"/>
      <c r="J690" s="36"/>
      <c r="K690" s="34" t="str">
        <f t="shared" si="51"/>
        <v/>
      </c>
      <c r="N690" s="31"/>
      <c r="O690" s="36"/>
      <c r="P690" s="34" t="str">
        <f t="shared" si="52"/>
        <v/>
      </c>
      <c r="S690" s="31"/>
      <c r="T690" s="36"/>
      <c r="U690" s="34" t="str">
        <f t="shared" si="53"/>
        <v/>
      </c>
    </row>
    <row r="691" spans="3:21" x14ac:dyDescent="0.2">
      <c r="C691" s="31"/>
      <c r="D691" s="36"/>
      <c r="E691" s="33" t="str">
        <f t="shared" si="54"/>
        <v/>
      </c>
      <c r="F691" s="34" t="str">
        <f t="shared" si="50"/>
        <v/>
      </c>
      <c r="I691" s="31"/>
      <c r="J691" s="36"/>
      <c r="K691" s="34" t="str">
        <f t="shared" si="51"/>
        <v/>
      </c>
      <c r="N691" s="31"/>
      <c r="O691" s="36"/>
      <c r="P691" s="34" t="str">
        <f t="shared" si="52"/>
        <v/>
      </c>
      <c r="S691" s="31"/>
      <c r="T691" s="36"/>
      <c r="U691" s="34" t="str">
        <f t="shared" si="53"/>
        <v/>
      </c>
    </row>
    <row r="692" spans="3:21" x14ac:dyDescent="0.2">
      <c r="C692" s="31"/>
      <c r="D692" s="36"/>
      <c r="E692" s="33" t="str">
        <f t="shared" si="54"/>
        <v/>
      </c>
      <c r="F692" s="34" t="str">
        <f t="shared" si="50"/>
        <v/>
      </c>
      <c r="I692" s="31"/>
      <c r="J692" s="36"/>
      <c r="K692" s="34" t="str">
        <f t="shared" si="51"/>
        <v/>
      </c>
      <c r="N692" s="31"/>
      <c r="O692" s="36"/>
      <c r="P692" s="34" t="str">
        <f t="shared" si="52"/>
        <v/>
      </c>
      <c r="S692" s="31"/>
      <c r="T692" s="36"/>
      <c r="U692" s="34" t="str">
        <f t="shared" si="53"/>
        <v/>
      </c>
    </row>
    <row r="693" spans="3:21" x14ac:dyDescent="0.2">
      <c r="C693" s="31"/>
      <c r="D693" s="36"/>
      <c r="E693" s="33" t="str">
        <f t="shared" si="54"/>
        <v/>
      </c>
      <c r="F693" s="34" t="str">
        <f t="shared" si="50"/>
        <v/>
      </c>
      <c r="I693" s="31"/>
      <c r="J693" s="36"/>
      <c r="K693" s="34" t="str">
        <f t="shared" si="51"/>
        <v/>
      </c>
      <c r="N693" s="31"/>
      <c r="O693" s="36"/>
      <c r="P693" s="34" t="str">
        <f t="shared" si="52"/>
        <v/>
      </c>
      <c r="S693" s="31"/>
      <c r="T693" s="36"/>
      <c r="U693" s="34" t="str">
        <f t="shared" si="53"/>
        <v/>
      </c>
    </row>
    <row r="694" spans="3:21" x14ac:dyDescent="0.2">
      <c r="C694" s="31"/>
      <c r="D694" s="36"/>
      <c r="E694" s="33" t="str">
        <f t="shared" si="54"/>
        <v/>
      </c>
      <c r="F694" s="34" t="str">
        <f t="shared" si="50"/>
        <v/>
      </c>
      <c r="I694" s="31"/>
      <c r="J694" s="36"/>
      <c r="K694" s="34" t="str">
        <f t="shared" si="51"/>
        <v/>
      </c>
      <c r="N694" s="31"/>
      <c r="O694" s="36"/>
      <c r="P694" s="34" t="str">
        <f t="shared" si="52"/>
        <v/>
      </c>
      <c r="S694" s="31"/>
      <c r="T694" s="36"/>
      <c r="U694" s="34" t="str">
        <f t="shared" si="53"/>
        <v/>
      </c>
    </row>
    <row r="695" spans="3:21" x14ac:dyDescent="0.2">
      <c r="C695" s="31"/>
      <c r="D695" s="36"/>
      <c r="E695" s="33" t="str">
        <f t="shared" si="54"/>
        <v/>
      </c>
      <c r="F695" s="34" t="str">
        <f t="shared" si="50"/>
        <v/>
      </c>
      <c r="I695" s="31"/>
      <c r="J695" s="36"/>
      <c r="K695" s="34" t="str">
        <f t="shared" si="51"/>
        <v/>
      </c>
      <c r="N695" s="31"/>
      <c r="O695" s="36"/>
      <c r="P695" s="34" t="str">
        <f t="shared" si="52"/>
        <v/>
      </c>
      <c r="S695" s="31"/>
      <c r="T695" s="36"/>
      <c r="U695" s="34" t="str">
        <f t="shared" si="53"/>
        <v/>
      </c>
    </row>
    <row r="696" spans="3:21" x14ac:dyDescent="0.2">
      <c r="C696" s="31"/>
      <c r="D696" s="36"/>
      <c r="E696" s="33" t="str">
        <f t="shared" si="54"/>
        <v/>
      </c>
      <c r="F696" s="34" t="str">
        <f t="shared" si="50"/>
        <v/>
      </c>
      <c r="I696" s="31"/>
      <c r="J696" s="36"/>
      <c r="K696" s="34" t="str">
        <f t="shared" si="51"/>
        <v/>
      </c>
      <c r="N696" s="31"/>
      <c r="O696" s="36"/>
      <c r="P696" s="34" t="str">
        <f t="shared" si="52"/>
        <v/>
      </c>
      <c r="S696" s="31"/>
      <c r="T696" s="36"/>
      <c r="U696" s="34" t="str">
        <f t="shared" si="53"/>
        <v/>
      </c>
    </row>
    <row r="697" spans="3:21" x14ac:dyDescent="0.2">
      <c r="C697" s="31"/>
      <c r="D697" s="36"/>
      <c r="E697" s="33" t="str">
        <f t="shared" si="54"/>
        <v/>
      </c>
      <c r="F697" s="34" t="str">
        <f t="shared" si="50"/>
        <v/>
      </c>
      <c r="I697" s="31"/>
      <c r="J697" s="36"/>
      <c r="K697" s="34" t="str">
        <f t="shared" si="51"/>
        <v/>
      </c>
      <c r="N697" s="31"/>
      <c r="O697" s="36"/>
      <c r="P697" s="34" t="str">
        <f t="shared" si="52"/>
        <v/>
      </c>
      <c r="S697" s="31"/>
      <c r="T697" s="36"/>
      <c r="U697" s="34" t="str">
        <f t="shared" si="53"/>
        <v/>
      </c>
    </row>
    <row r="698" spans="3:21" x14ac:dyDescent="0.2">
      <c r="C698" s="31"/>
      <c r="D698" s="36"/>
      <c r="E698" s="33" t="str">
        <f t="shared" si="54"/>
        <v/>
      </c>
      <c r="F698" s="34" t="str">
        <f t="shared" si="50"/>
        <v/>
      </c>
      <c r="I698" s="31"/>
      <c r="J698" s="36"/>
      <c r="K698" s="34" t="str">
        <f t="shared" si="51"/>
        <v/>
      </c>
      <c r="N698" s="31"/>
      <c r="O698" s="36"/>
      <c r="P698" s="34" t="str">
        <f t="shared" si="52"/>
        <v/>
      </c>
      <c r="S698" s="31"/>
      <c r="T698" s="36"/>
      <c r="U698" s="34" t="str">
        <f t="shared" si="53"/>
        <v/>
      </c>
    </row>
    <row r="699" spans="3:21" x14ac:dyDescent="0.2">
      <c r="C699" s="31"/>
      <c r="D699" s="36"/>
      <c r="E699" s="33" t="str">
        <f t="shared" si="54"/>
        <v/>
      </c>
      <c r="F699" s="34" t="str">
        <f t="shared" si="50"/>
        <v/>
      </c>
      <c r="I699" s="31"/>
      <c r="J699" s="36"/>
      <c r="K699" s="34" t="str">
        <f t="shared" si="51"/>
        <v/>
      </c>
      <c r="N699" s="31"/>
      <c r="O699" s="36"/>
      <c r="P699" s="34" t="str">
        <f t="shared" si="52"/>
        <v/>
      </c>
      <c r="S699" s="31"/>
      <c r="T699" s="36"/>
      <c r="U699" s="34" t="str">
        <f t="shared" si="53"/>
        <v/>
      </c>
    </row>
    <row r="700" spans="3:21" x14ac:dyDescent="0.2">
      <c r="C700" s="31"/>
      <c r="D700" s="36"/>
      <c r="E700" s="33" t="str">
        <f t="shared" si="54"/>
        <v/>
      </c>
      <c r="F700" s="34" t="str">
        <f t="shared" si="50"/>
        <v/>
      </c>
      <c r="I700" s="31"/>
      <c r="J700" s="36"/>
      <c r="K700" s="34" t="str">
        <f t="shared" si="51"/>
        <v/>
      </c>
      <c r="N700" s="31"/>
      <c r="O700" s="36"/>
      <c r="P700" s="34" t="str">
        <f t="shared" si="52"/>
        <v/>
      </c>
      <c r="S700" s="31"/>
      <c r="T700" s="36"/>
      <c r="U700" s="34" t="str">
        <f t="shared" si="53"/>
        <v/>
      </c>
    </row>
    <row r="701" spans="3:21" x14ac:dyDescent="0.2">
      <c r="C701" s="31"/>
      <c r="D701" s="36"/>
      <c r="E701" s="33" t="str">
        <f t="shared" si="54"/>
        <v/>
      </c>
      <c r="F701" s="34" t="str">
        <f t="shared" si="50"/>
        <v/>
      </c>
      <c r="I701" s="31"/>
      <c r="J701" s="36"/>
      <c r="K701" s="34" t="str">
        <f t="shared" si="51"/>
        <v/>
      </c>
      <c r="N701" s="31"/>
      <c r="O701" s="36"/>
      <c r="P701" s="34" t="str">
        <f t="shared" si="52"/>
        <v/>
      </c>
      <c r="S701" s="31"/>
      <c r="T701" s="36"/>
      <c r="U701" s="34" t="str">
        <f t="shared" si="53"/>
        <v/>
      </c>
    </row>
    <row r="702" spans="3:21" x14ac:dyDescent="0.2">
      <c r="C702" s="31"/>
      <c r="D702" s="36"/>
      <c r="E702" s="33" t="str">
        <f t="shared" si="54"/>
        <v/>
      </c>
      <c r="F702" s="34" t="str">
        <f t="shared" si="50"/>
        <v/>
      </c>
      <c r="I702" s="31"/>
      <c r="J702" s="36"/>
      <c r="K702" s="34" t="str">
        <f t="shared" si="51"/>
        <v/>
      </c>
      <c r="N702" s="31"/>
      <c r="O702" s="36"/>
      <c r="P702" s="34" t="str">
        <f t="shared" si="52"/>
        <v/>
      </c>
      <c r="S702" s="31"/>
      <c r="T702" s="36"/>
      <c r="U702" s="34" t="str">
        <f t="shared" si="53"/>
        <v/>
      </c>
    </row>
    <row r="703" spans="3:21" x14ac:dyDescent="0.2">
      <c r="C703" s="31"/>
      <c r="D703" s="36"/>
      <c r="E703" s="33" t="str">
        <f t="shared" si="54"/>
        <v/>
      </c>
      <c r="F703" s="34" t="str">
        <f t="shared" si="50"/>
        <v/>
      </c>
      <c r="I703" s="31"/>
      <c r="J703" s="36"/>
      <c r="K703" s="34" t="str">
        <f t="shared" si="51"/>
        <v/>
      </c>
      <c r="N703" s="31"/>
      <c r="O703" s="36"/>
      <c r="P703" s="34" t="str">
        <f t="shared" si="52"/>
        <v/>
      </c>
      <c r="S703" s="31"/>
      <c r="T703" s="36"/>
      <c r="U703" s="34" t="str">
        <f t="shared" si="53"/>
        <v/>
      </c>
    </row>
    <row r="704" spans="3:21" x14ac:dyDescent="0.2">
      <c r="C704" s="31"/>
      <c r="D704" s="36"/>
      <c r="E704" s="33" t="str">
        <f t="shared" si="54"/>
        <v/>
      </c>
      <c r="F704" s="34" t="str">
        <f t="shared" si="50"/>
        <v/>
      </c>
      <c r="I704" s="31"/>
      <c r="J704" s="36"/>
      <c r="K704" s="34" t="str">
        <f t="shared" si="51"/>
        <v/>
      </c>
      <c r="N704" s="31"/>
      <c r="O704" s="36"/>
      <c r="P704" s="34" t="str">
        <f t="shared" si="52"/>
        <v/>
      </c>
      <c r="S704" s="31"/>
      <c r="T704" s="36"/>
      <c r="U704" s="34" t="str">
        <f t="shared" si="53"/>
        <v/>
      </c>
    </row>
    <row r="705" spans="3:21" x14ac:dyDescent="0.2">
      <c r="C705" s="31"/>
      <c r="D705" s="36"/>
      <c r="E705" s="33" t="str">
        <f t="shared" si="54"/>
        <v/>
      </c>
      <c r="F705" s="34" t="str">
        <f t="shared" si="50"/>
        <v/>
      </c>
      <c r="I705" s="31"/>
      <c r="J705" s="36"/>
      <c r="K705" s="34" t="str">
        <f t="shared" si="51"/>
        <v/>
      </c>
      <c r="N705" s="31"/>
      <c r="O705" s="36"/>
      <c r="P705" s="34" t="str">
        <f t="shared" si="52"/>
        <v/>
      </c>
      <c r="S705" s="31"/>
      <c r="T705" s="36"/>
      <c r="U705" s="34" t="str">
        <f t="shared" si="53"/>
        <v/>
      </c>
    </row>
    <row r="706" spans="3:21" x14ac:dyDescent="0.2">
      <c r="C706" s="31"/>
      <c r="D706" s="36"/>
      <c r="E706" s="33" t="str">
        <f t="shared" si="54"/>
        <v/>
      </c>
      <c r="F706" s="34" t="str">
        <f t="shared" si="50"/>
        <v/>
      </c>
      <c r="I706" s="31"/>
      <c r="J706" s="36"/>
      <c r="K706" s="34" t="str">
        <f t="shared" si="51"/>
        <v/>
      </c>
      <c r="N706" s="31"/>
      <c r="O706" s="36"/>
      <c r="P706" s="34" t="str">
        <f t="shared" si="52"/>
        <v/>
      </c>
      <c r="S706" s="31"/>
      <c r="T706" s="36"/>
      <c r="U706" s="34" t="str">
        <f t="shared" si="53"/>
        <v/>
      </c>
    </row>
    <row r="707" spans="3:21" x14ac:dyDescent="0.2">
      <c r="C707" s="31"/>
      <c r="D707" s="36"/>
      <c r="E707" s="33" t="str">
        <f t="shared" si="54"/>
        <v/>
      </c>
      <c r="F707" s="34" t="str">
        <f t="shared" si="50"/>
        <v/>
      </c>
      <c r="I707" s="31"/>
      <c r="J707" s="36"/>
      <c r="K707" s="34" t="str">
        <f t="shared" si="51"/>
        <v/>
      </c>
      <c r="N707" s="31"/>
      <c r="O707" s="36"/>
      <c r="P707" s="34" t="str">
        <f t="shared" si="52"/>
        <v/>
      </c>
      <c r="S707" s="31"/>
      <c r="T707" s="36"/>
      <c r="U707" s="34" t="str">
        <f t="shared" si="53"/>
        <v/>
      </c>
    </row>
    <row r="708" spans="3:21" x14ac:dyDescent="0.2">
      <c r="C708" s="31"/>
      <c r="D708" s="36"/>
      <c r="E708" s="33" t="str">
        <f t="shared" si="54"/>
        <v/>
      </c>
      <c r="F708" s="34" t="str">
        <f t="shared" si="50"/>
        <v/>
      </c>
      <c r="I708" s="31"/>
      <c r="J708" s="36"/>
      <c r="K708" s="34" t="str">
        <f t="shared" si="51"/>
        <v/>
      </c>
      <c r="N708" s="31"/>
      <c r="O708" s="36"/>
      <c r="P708" s="34" t="str">
        <f t="shared" si="52"/>
        <v/>
      </c>
      <c r="S708" s="31"/>
      <c r="T708" s="36"/>
      <c r="U708" s="34" t="str">
        <f t="shared" si="53"/>
        <v/>
      </c>
    </row>
    <row r="709" spans="3:21" x14ac:dyDescent="0.2">
      <c r="C709" s="31"/>
      <c r="D709" s="36"/>
      <c r="E709" s="33" t="str">
        <f t="shared" si="54"/>
        <v/>
      </c>
      <c r="F709" s="34" t="str">
        <f t="shared" si="50"/>
        <v/>
      </c>
      <c r="I709" s="31"/>
      <c r="J709" s="36"/>
      <c r="K709" s="34" t="str">
        <f t="shared" si="51"/>
        <v/>
      </c>
      <c r="N709" s="31"/>
      <c r="O709" s="36"/>
      <c r="P709" s="34" t="str">
        <f t="shared" si="52"/>
        <v/>
      </c>
      <c r="S709" s="31"/>
      <c r="T709" s="36"/>
      <c r="U709" s="34" t="str">
        <f t="shared" si="53"/>
        <v/>
      </c>
    </row>
    <row r="710" spans="3:21" x14ac:dyDescent="0.2">
      <c r="C710" s="31"/>
      <c r="D710" s="36"/>
      <c r="E710" s="33" t="str">
        <f t="shared" si="54"/>
        <v/>
      </c>
      <c r="F710" s="34" t="str">
        <f t="shared" si="50"/>
        <v/>
      </c>
      <c r="I710" s="31"/>
      <c r="J710" s="36"/>
      <c r="K710" s="34" t="str">
        <f t="shared" si="51"/>
        <v/>
      </c>
      <c r="N710" s="31"/>
      <c r="O710" s="36"/>
      <c r="P710" s="34" t="str">
        <f t="shared" si="52"/>
        <v/>
      </c>
      <c r="S710" s="31"/>
      <c r="T710" s="36"/>
      <c r="U710" s="34" t="str">
        <f t="shared" si="53"/>
        <v/>
      </c>
    </row>
    <row r="711" spans="3:21" x14ac:dyDescent="0.2">
      <c r="C711" s="31"/>
      <c r="D711" s="36"/>
      <c r="E711" s="33" t="str">
        <f t="shared" si="54"/>
        <v/>
      </c>
      <c r="F711" s="34" t="str">
        <f t="shared" si="50"/>
        <v/>
      </c>
      <c r="I711" s="31"/>
      <c r="J711" s="36"/>
      <c r="K711" s="34" t="str">
        <f t="shared" si="51"/>
        <v/>
      </c>
      <c r="N711" s="31"/>
      <c r="O711" s="36"/>
      <c r="P711" s="34" t="str">
        <f t="shared" si="52"/>
        <v/>
      </c>
      <c r="S711" s="31"/>
      <c r="T711" s="36"/>
      <c r="U711" s="34" t="str">
        <f t="shared" si="53"/>
        <v/>
      </c>
    </row>
    <row r="712" spans="3:21" x14ac:dyDescent="0.2">
      <c r="C712" s="31"/>
      <c r="D712" s="36"/>
      <c r="E712" s="33" t="str">
        <f t="shared" si="54"/>
        <v/>
      </c>
      <c r="F712" s="34" t="str">
        <f t="shared" si="50"/>
        <v/>
      </c>
      <c r="I712" s="31"/>
      <c r="J712" s="36"/>
      <c r="K712" s="34" t="str">
        <f t="shared" si="51"/>
        <v/>
      </c>
      <c r="N712" s="31"/>
      <c r="O712" s="36"/>
      <c r="P712" s="34" t="str">
        <f t="shared" si="52"/>
        <v/>
      </c>
      <c r="S712" s="31"/>
      <c r="T712" s="36"/>
      <c r="U712" s="34" t="str">
        <f t="shared" si="53"/>
        <v/>
      </c>
    </row>
    <row r="713" spans="3:21" x14ac:dyDescent="0.2">
      <c r="C713" s="31"/>
      <c r="D713" s="36"/>
      <c r="E713" s="33" t="str">
        <f t="shared" si="54"/>
        <v/>
      </c>
      <c r="F713" s="34" t="str">
        <f t="shared" si="50"/>
        <v/>
      </c>
      <c r="I713" s="31"/>
      <c r="J713" s="36"/>
      <c r="K713" s="34" t="str">
        <f t="shared" si="51"/>
        <v/>
      </c>
      <c r="N713" s="31"/>
      <c r="O713" s="36"/>
      <c r="P713" s="34" t="str">
        <f t="shared" si="52"/>
        <v/>
      </c>
      <c r="S713" s="31"/>
      <c r="T713" s="36"/>
      <c r="U713" s="34" t="str">
        <f t="shared" si="53"/>
        <v/>
      </c>
    </row>
    <row r="714" spans="3:21" x14ac:dyDescent="0.2">
      <c r="C714" s="31"/>
      <c r="D714" s="36"/>
      <c r="E714" s="33" t="str">
        <f t="shared" si="54"/>
        <v/>
      </c>
      <c r="F714" s="34" t="str">
        <f t="shared" si="50"/>
        <v/>
      </c>
      <c r="I714" s="31"/>
      <c r="J714" s="36"/>
      <c r="K714" s="34" t="str">
        <f t="shared" si="51"/>
        <v/>
      </c>
      <c r="N714" s="31"/>
      <c r="O714" s="36"/>
      <c r="P714" s="34" t="str">
        <f t="shared" si="52"/>
        <v/>
      </c>
      <c r="S714" s="31"/>
      <c r="T714" s="36"/>
      <c r="U714" s="34" t="str">
        <f t="shared" si="53"/>
        <v/>
      </c>
    </row>
    <row r="715" spans="3:21" x14ac:dyDescent="0.2">
      <c r="C715" s="31"/>
      <c r="D715" s="36"/>
      <c r="E715" s="33" t="str">
        <f t="shared" si="54"/>
        <v/>
      </c>
      <c r="F715" s="34" t="str">
        <f t="shared" si="50"/>
        <v/>
      </c>
      <c r="I715" s="31"/>
      <c r="J715" s="36"/>
      <c r="K715" s="34" t="str">
        <f t="shared" si="51"/>
        <v/>
      </c>
      <c r="N715" s="31"/>
      <c r="O715" s="36"/>
      <c r="P715" s="34" t="str">
        <f t="shared" si="52"/>
        <v/>
      </c>
      <c r="S715" s="31"/>
      <c r="T715" s="36"/>
      <c r="U715" s="34" t="str">
        <f t="shared" si="53"/>
        <v/>
      </c>
    </row>
    <row r="716" spans="3:21" x14ac:dyDescent="0.2">
      <c r="C716" s="31"/>
      <c r="D716" s="36"/>
      <c r="E716" s="33" t="str">
        <f t="shared" si="54"/>
        <v/>
      </c>
      <c r="F716" s="34" t="str">
        <f t="shared" ref="F716:F779" si="55">IF(ISBLANK(C716),"",IF(OR($X$11="",$Z$11=""),"",IF(AND(MONTH(C716)&gt;=MONTH($X$11&amp;1),MONTH(C716)&lt;=MONTH($Z$11&amp;1)),"summer","winter")))</f>
        <v/>
      </c>
      <c r="I716" s="31"/>
      <c r="J716" s="36"/>
      <c r="K716" s="34" t="str">
        <f t="shared" ref="K716:K779" si="56">IF(ISBLANK(I716),"",IF(OR($X$11="",$Z$11=""),"",IF(AND(MONTH(I716)&gt;=MONTH($X$11&amp;1),MONTH(I716)&lt;=MONTH($Z$11&amp;1)),"summer","winter")))</f>
        <v/>
      </c>
      <c r="N716" s="31"/>
      <c r="O716" s="36"/>
      <c r="P716" s="34" t="str">
        <f t="shared" ref="P716:P779" si="57">IF(ISBLANK(N716),"",IF(OR($X$11="",$Z$11=""),"",IF(AND(MONTH(N716)&gt;=MONTH($X$11&amp;1),MONTH(N716)&lt;=MONTH($Z$11&amp;1)),"summer","winter")))</f>
        <v/>
      </c>
      <c r="S716" s="31"/>
      <c r="T716" s="36"/>
      <c r="U716" s="34" t="str">
        <f t="shared" ref="U716:U779" si="58">IF(ISBLANK(S716),"",IF(OR($X$11="",$Z$11=""),"",IF(AND(MONTH(S716)&gt;=MONTH($X$11&amp;1),MONTH(S716)&lt;=MONTH($Z$11&amp;1)),"summer","winter")))</f>
        <v/>
      </c>
    </row>
    <row r="717" spans="3:21" x14ac:dyDescent="0.2">
      <c r="C717" s="31"/>
      <c r="D717" s="36"/>
      <c r="E717" s="33" t="str">
        <f t="shared" ref="E717:E780" si="59">IF(ISBLANK(D717),"",IF(LEFT(D717,1)="&lt;",0,VALUE(D717)))</f>
        <v/>
      </c>
      <c r="F717" s="34" t="str">
        <f t="shared" si="55"/>
        <v/>
      </c>
      <c r="I717" s="31"/>
      <c r="J717" s="36"/>
      <c r="K717" s="34" t="str">
        <f t="shared" si="56"/>
        <v/>
      </c>
      <c r="N717" s="31"/>
      <c r="O717" s="36"/>
      <c r="P717" s="34" t="str">
        <f t="shared" si="57"/>
        <v/>
      </c>
      <c r="S717" s="31"/>
      <c r="T717" s="36"/>
      <c r="U717" s="34" t="str">
        <f t="shared" si="58"/>
        <v/>
      </c>
    </row>
    <row r="718" spans="3:21" x14ac:dyDescent="0.2">
      <c r="C718" s="31"/>
      <c r="D718" s="36"/>
      <c r="E718" s="33" t="str">
        <f t="shared" si="59"/>
        <v/>
      </c>
      <c r="F718" s="34" t="str">
        <f t="shared" si="55"/>
        <v/>
      </c>
      <c r="I718" s="31"/>
      <c r="J718" s="36"/>
      <c r="K718" s="34" t="str">
        <f t="shared" si="56"/>
        <v/>
      </c>
      <c r="N718" s="31"/>
      <c r="O718" s="36"/>
      <c r="P718" s="34" t="str">
        <f t="shared" si="57"/>
        <v/>
      </c>
      <c r="S718" s="31"/>
      <c r="T718" s="36"/>
      <c r="U718" s="34" t="str">
        <f t="shared" si="58"/>
        <v/>
      </c>
    </row>
    <row r="719" spans="3:21" x14ac:dyDescent="0.2">
      <c r="C719" s="31"/>
      <c r="D719" s="36"/>
      <c r="E719" s="33" t="str">
        <f t="shared" si="59"/>
        <v/>
      </c>
      <c r="F719" s="34" t="str">
        <f t="shared" si="55"/>
        <v/>
      </c>
      <c r="I719" s="31"/>
      <c r="J719" s="36"/>
      <c r="K719" s="34" t="str">
        <f t="shared" si="56"/>
        <v/>
      </c>
      <c r="N719" s="31"/>
      <c r="O719" s="36"/>
      <c r="P719" s="34" t="str">
        <f t="shared" si="57"/>
        <v/>
      </c>
      <c r="S719" s="31"/>
      <c r="T719" s="36"/>
      <c r="U719" s="34" t="str">
        <f t="shared" si="58"/>
        <v/>
      </c>
    </row>
    <row r="720" spans="3:21" x14ac:dyDescent="0.2">
      <c r="C720" s="31"/>
      <c r="D720" s="36"/>
      <c r="E720" s="33" t="str">
        <f t="shared" si="59"/>
        <v/>
      </c>
      <c r="F720" s="34" t="str">
        <f t="shared" si="55"/>
        <v/>
      </c>
      <c r="I720" s="31"/>
      <c r="J720" s="36"/>
      <c r="K720" s="34" t="str">
        <f t="shared" si="56"/>
        <v/>
      </c>
      <c r="N720" s="31"/>
      <c r="O720" s="36"/>
      <c r="P720" s="34" t="str">
        <f t="shared" si="57"/>
        <v/>
      </c>
      <c r="S720" s="31"/>
      <c r="T720" s="36"/>
      <c r="U720" s="34" t="str">
        <f t="shared" si="58"/>
        <v/>
      </c>
    </row>
    <row r="721" spans="3:21" x14ac:dyDescent="0.2">
      <c r="C721" s="31"/>
      <c r="D721" s="36"/>
      <c r="E721" s="33" t="str">
        <f t="shared" si="59"/>
        <v/>
      </c>
      <c r="F721" s="34" t="str">
        <f t="shared" si="55"/>
        <v/>
      </c>
      <c r="I721" s="31"/>
      <c r="J721" s="36"/>
      <c r="K721" s="34" t="str">
        <f t="shared" si="56"/>
        <v/>
      </c>
      <c r="N721" s="31"/>
      <c r="O721" s="36"/>
      <c r="P721" s="34" t="str">
        <f t="shared" si="57"/>
        <v/>
      </c>
      <c r="S721" s="31"/>
      <c r="T721" s="36"/>
      <c r="U721" s="34" t="str">
        <f t="shared" si="58"/>
        <v/>
      </c>
    </row>
    <row r="722" spans="3:21" x14ac:dyDescent="0.2">
      <c r="C722" s="31"/>
      <c r="D722" s="36"/>
      <c r="E722" s="33" t="str">
        <f t="shared" si="59"/>
        <v/>
      </c>
      <c r="F722" s="34" t="str">
        <f t="shared" si="55"/>
        <v/>
      </c>
      <c r="I722" s="31"/>
      <c r="J722" s="36"/>
      <c r="K722" s="34" t="str">
        <f t="shared" si="56"/>
        <v/>
      </c>
      <c r="N722" s="31"/>
      <c r="O722" s="36"/>
      <c r="P722" s="34" t="str">
        <f t="shared" si="57"/>
        <v/>
      </c>
      <c r="S722" s="31"/>
      <c r="T722" s="36"/>
      <c r="U722" s="34" t="str">
        <f t="shared" si="58"/>
        <v/>
      </c>
    </row>
    <row r="723" spans="3:21" x14ac:dyDescent="0.2">
      <c r="C723" s="31"/>
      <c r="D723" s="36"/>
      <c r="E723" s="33" t="str">
        <f t="shared" si="59"/>
        <v/>
      </c>
      <c r="F723" s="34" t="str">
        <f t="shared" si="55"/>
        <v/>
      </c>
      <c r="I723" s="31"/>
      <c r="J723" s="36"/>
      <c r="K723" s="34" t="str">
        <f t="shared" si="56"/>
        <v/>
      </c>
      <c r="N723" s="31"/>
      <c r="O723" s="36"/>
      <c r="P723" s="34" t="str">
        <f t="shared" si="57"/>
        <v/>
      </c>
      <c r="S723" s="31"/>
      <c r="T723" s="36"/>
      <c r="U723" s="34" t="str">
        <f t="shared" si="58"/>
        <v/>
      </c>
    </row>
    <row r="724" spans="3:21" x14ac:dyDescent="0.2">
      <c r="C724" s="31"/>
      <c r="D724" s="36"/>
      <c r="E724" s="33" t="str">
        <f t="shared" si="59"/>
        <v/>
      </c>
      <c r="F724" s="34" t="str">
        <f t="shared" si="55"/>
        <v/>
      </c>
      <c r="I724" s="31"/>
      <c r="J724" s="36"/>
      <c r="K724" s="34" t="str">
        <f t="shared" si="56"/>
        <v/>
      </c>
      <c r="N724" s="31"/>
      <c r="O724" s="36"/>
      <c r="P724" s="34" t="str">
        <f t="shared" si="57"/>
        <v/>
      </c>
      <c r="S724" s="31"/>
      <c r="T724" s="36"/>
      <c r="U724" s="34" t="str">
        <f t="shared" si="58"/>
        <v/>
      </c>
    </row>
    <row r="725" spans="3:21" x14ac:dyDescent="0.2">
      <c r="C725" s="31"/>
      <c r="D725" s="36"/>
      <c r="E725" s="33" t="str">
        <f t="shared" si="59"/>
        <v/>
      </c>
      <c r="F725" s="34" t="str">
        <f t="shared" si="55"/>
        <v/>
      </c>
      <c r="I725" s="31"/>
      <c r="J725" s="36"/>
      <c r="K725" s="34" t="str">
        <f t="shared" si="56"/>
        <v/>
      </c>
      <c r="N725" s="31"/>
      <c r="O725" s="36"/>
      <c r="P725" s="34" t="str">
        <f t="shared" si="57"/>
        <v/>
      </c>
      <c r="S725" s="31"/>
      <c r="T725" s="36"/>
      <c r="U725" s="34" t="str">
        <f t="shared" si="58"/>
        <v/>
      </c>
    </row>
    <row r="726" spans="3:21" x14ac:dyDescent="0.2">
      <c r="C726" s="31"/>
      <c r="D726" s="36"/>
      <c r="E726" s="33" t="str">
        <f t="shared" si="59"/>
        <v/>
      </c>
      <c r="F726" s="34" t="str">
        <f t="shared" si="55"/>
        <v/>
      </c>
      <c r="I726" s="31"/>
      <c r="J726" s="36"/>
      <c r="K726" s="34" t="str">
        <f t="shared" si="56"/>
        <v/>
      </c>
      <c r="N726" s="31"/>
      <c r="O726" s="36"/>
      <c r="P726" s="34" t="str">
        <f t="shared" si="57"/>
        <v/>
      </c>
      <c r="S726" s="31"/>
      <c r="T726" s="36"/>
      <c r="U726" s="34" t="str">
        <f t="shared" si="58"/>
        <v/>
      </c>
    </row>
    <row r="727" spans="3:21" x14ac:dyDescent="0.2">
      <c r="C727" s="31"/>
      <c r="D727" s="36"/>
      <c r="E727" s="33" t="str">
        <f t="shared" si="59"/>
        <v/>
      </c>
      <c r="F727" s="34" t="str">
        <f t="shared" si="55"/>
        <v/>
      </c>
      <c r="I727" s="31"/>
      <c r="J727" s="36"/>
      <c r="K727" s="34" t="str">
        <f t="shared" si="56"/>
        <v/>
      </c>
      <c r="N727" s="31"/>
      <c r="O727" s="36"/>
      <c r="P727" s="34" t="str">
        <f t="shared" si="57"/>
        <v/>
      </c>
      <c r="S727" s="31"/>
      <c r="T727" s="36"/>
      <c r="U727" s="34" t="str">
        <f t="shared" si="58"/>
        <v/>
      </c>
    </row>
    <row r="728" spans="3:21" x14ac:dyDescent="0.2">
      <c r="C728" s="31"/>
      <c r="D728" s="36"/>
      <c r="E728" s="33" t="str">
        <f t="shared" si="59"/>
        <v/>
      </c>
      <c r="F728" s="34" t="str">
        <f t="shared" si="55"/>
        <v/>
      </c>
      <c r="I728" s="31"/>
      <c r="J728" s="36"/>
      <c r="K728" s="34" t="str">
        <f t="shared" si="56"/>
        <v/>
      </c>
      <c r="N728" s="31"/>
      <c r="O728" s="36"/>
      <c r="P728" s="34" t="str">
        <f t="shared" si="57"/>
        <v/>
      </c>
      <c r="S728" s="31"/>
      <c r="T728" s="36"/>
      <c r="U728" s="34" t="str">
        <f t="shared" si="58"/>
        <v/>
      </c>
    </row>
    <row r="729" spans="3:21" x14ac:dyDescent="0.2">
      <c r="C729" s="31"/>
      <c r="D729" s="36"/>
      <c r="E729" s="33" t="str">
        <f t="shared" si="59"/>
        <v/>
      </c>
      <c r="F729" s="34" t="str">
        <f t="shared" si="55"/>
        <v/>
      </c>
      <c r="I729" s="31"/>
      <c r="J729" s="36"/>
      <c r="K729" s="34" t="str">
        <f t="shared" si="56"/>
        <v/>
      </c>
      <c r="N729" s="31"/>
      <c r="O729" s="36"/>
      <c r="P729" s="34" t="str">
        <f t="shared" si="57"/>
        <v/>
      </c>
      <c r="S729" s="31"/>
      <c r="T729" s="36"/>
      <c r="U729" s="34" t="str">
        <f t="shared" si="58"/>
        <v/>
      </c>
    </row>
    <row r="730" spans="3:21" x14ac:dyDescent="0.2">
      <c r="C730" s="31"/>
      <c r="D730" s="36"/>
      <c r="E730" s="33" t="str">
        <f t="shared" si="59"/>
        <v/>
      </c>
      <c r="F730" s="34" t="str">
        <f t="shared" si="55"/>
        <v/>
      </c>
      <c r="I730" s="31"/>
      <c r="J730" s="36"/>
      <c r="K730" s="34" t="str">
        <f t="shared" si="56"/>
        <v/>
      </c>
      <c r="N730" s="31"/>
      <c r="O730" s="36"/>
      <c r="P730" s="34" t="str">
        <f t="shared" si="57"/>
        <v/>
      </c>
      <c r="S730" s="31"/>
      <c r="T730" s="36"/>
      <c r="U730" s="34" t="str">
        <f t="shared" si="58"/>
        <v/>
      </c>
    </row>
    <row r="731" spans="3:21" x14ac:dyDescent="0.2">
      <c r="C731" s="31"/>
      <c r="D731" s="36"/>
      <c r="E731" s="33" t="str">
        <f t="shared" si="59"/>
        <v/>
      </c>
      <c r="F731" s="34" t="str">
        <f t="shared" si="55"/>
        <v/>
      </c>
      <c r="I731" s="31"/>
      <c r="J731" s="36"/>
      <c r="K731" s="34" t="str">
        <f t="shared" si="56"/>
        <v/>
      </c>
      <c r="N731" s="31"/>
      <c r="O731" s="36"/>
      <c r="P731" s="34" t="str">
        <f t="shared" si="57"/>
        <v/>
      </c>
      <c r="S731" s="31"/>
      <c r="T731" s="36"/>
      <c r="U731" s="34" t="str">
        <f t="shared" si="58"/>
        <v/>
      </c>
    </row>
    <row r="732" spans="3:21" x14ac:dyDescent="0.2">
      <c r="C732" s="31"/>
      <c r="D732" s="36"/>
      <c r="E732" s="33" t="str">
        <f t="shared" si="59"/>
        <v/>
      </c>
      <c r="F732" s="34" t="str">
        <f t="shared" si="55"/>
        <v/>
      </c>
      <c r="I732" s="31"/>
      <c r="J732" s="36"/>
      <c r="K732" s="34" t="str">
        <f t="shared" si="56"/>
        <v/>
      </c>
      <c r="N732" s="31"/>
      <c r="O732" s="36"/>
      <c r="P732" s="34" t="str">
        <f t="shared" si="57"/>
        <v/>
      </c>
      <c r="S732" s="31"/>
      <c r="T732" s="36"/>
      <c r="U732" s="34" t="str">
        <f t="shared" si="58"/>
        <v/>
      </c>
    </row>
    <row r="733" spans="3:21" x14ac:dyDescent="0.2">
      <c r="C733" s="31"/>
      <c r="D733" s="36"/>
      <c r="E733" s="33" t="str">
        <f t="shared" si="59"/>
        <v/>
      </c>
      <c r="F733" s="34" t="str">
        <f t="shared" si="55"/>
        <v/>
      </c>
      <c r="I733" s="31"/>
      <c r="J733" s="36"/>
      <c r="K733" s="34" t="str">
        <f t="shared" si="56"/>
        <v/>
      </c>
      <c r="N733" s="31"/>
      <c r="O733" s="36"/>
      <c r="P733" s="34" t="str">
        <f t="shared" si="57"/>
        <v/>
      </c>
      <c r="S733" s="31"/>
      <c r="T733" s="36"/>
      <c r="U733" s="34" t="str">
        <f t="shared" si="58"/>
        <v/>
      </c>
    </row>
    <row r="734" spans="3:21" x14ac:dyDescent="0.2">
      <c r="C734" s="31"/>
      <c r="D734" s="36"/>
      <c r="E734" s="33" t="str">
        <f t="shared" si="59"/>
        <v/>
      </c>
      <c r="F734" s="34" t="str">
        <f t="shared" si="55"/>
        <v/>
      </c>
      <c r="I734" s="31"/>
      <c r="J734" s="36"/>
      <c r="K734" s="34" t="str">
        <f t="shared" si="56"/>
        <v/>
      </c>
      <c r="N734" s="31"/>
      <c r="O734" s="36"/>
      <c r="P734" s="34" t="str">
        <f t="shared" si="57"/>
        <v/>
      </c>
      <c r="S734" s="31"/>
      <c r="T734" s="36"/>
      <c r="U734" s="34" t="str">
        <f t="shared" si="58"/>
        <v/>
      </c>
    </row>
    <row r="735" spans="3:21" x14ac:dyDescent="0.2">
      <c r="C735" s="31"/>
      <c r="D735" s="36"/>
      <c r="E735" s="33" t="str">
        <f t="shared" si="59"/>
        <v/>
      </c>
      <c r="F735" s="34" t="str">
        <f t="shared" si="55"/>
        <v/>
      </c>
      <c r="I735" s="31"/>
      <c r="J735" s="36"/>
      <c r="K735" s="34" t="str">
        <f t="shared" si="56"/>
        <v/>
      </c>
      <c r="N735" s="31"/>
      <c r="O735" s="36"/>
      <c r="P735" s="34" t="str">
        <f t="shared" si="57"/>
        <v/>
      </c>
      <c r="S735" s="31"/>
      <c r="T735" s="36"/>
      <c r="U735" s="34" t="str">
        <f t="shared" si="58"/>
        <v/>
      </c>
    </row>
    <row r="736" spans="3:21" x14ac:dyDescent="0.2">
      <c r="C736" s="31"/>
      <c r="D736" s="36"/>
      <c r="E736" s="33" t="str">
        <f t="shared" si="59"/>
        <v/>
      </c>
      <c r="F736" s="34" t="str">
        <f t="shared" si="55"/>
        <v/>
      </c>
      <c r="I736" s="31"/>
      <c r="J736" s="36"/>
      <c r="K736" s="34" t="str">
        <f t="shared" si="56"/>
        <v/>
      </c>
      <c r="N736" s="31"/>
      <c r="O736" s="36"/>
      <c r="P736" s="34" t="str">
        <f t="shared" si="57"/>
        <v/>
      </c>
      <c r="S736" s="31"/>
      <c r="T736" s="36"/>
      <c r="U736" s="34" t="str">
        <f t="shared" si="58"/>
        <v/>
      </c>
    </row>
    <row r="737" spans="3:21" x14ac:dyDescent="0.2">
      <c r="C737" s="31"/>
      <c r="D737" s="36"/>
      <c r="E737" s="33" t="str">
        <f t="shared" si="59"/>
        <v/>
      </c>
      <c r="F737" s="34" t="str">
        <f t="shared" si="55"/>
        <v/>
      </c>
      <c r="I737" s="31"/>
      <c r="J737" s="36"/>
      <c r="K737" s="34" t="str">
        <f t="shared" si="56"/>
        <v/>
      </c>
      <c r="N737" s="31"/>
      <c r="O737" s="36"/>
      <c r="P737" s="34" t="str">
        <f t="shared" si="57"/>
        <v/>
      </c>
      <c r="S737" s="31"/>
      <c r="T737" s="36"/>
      <c r="U737" s="34" t="str">
        <f t="shared" si="58"/>
        <v/>
      </c>
    </row>
    <row r="738" spans="3:21" x14ac:dyDescent="0.2">
      <c r="C738" s="31"/>
      <c r="D738" s="36"/>
      <c r="E738" s="33" t="str">
        <f t="shared" si="59"/>
        <v/>
      </c>
      <c r="F738" s="34" t="str">
        <f t="shared" si="55"/>
        <v/>
      </c>
      <c r="I738" s="31"/>
      <c r="J738" s="36"/>
      <c r="K738" s="34" t="str">
        <f t="shared" si="56"/>
        <v/>
      </c>
      <c r="N738" s="31"/>
      <c r="O738" s="36"/>
      <c r="P738" s="34" t="str">
        <f t="shared" si="57"/>
        <v/>
      </c>
      <c r="S738" s="31"/>
      <c r="T738" s="36"/>
      <c r="U738" s="34" t="str">
        <f t="shared" si="58"/>
        <v/>
      </c>
    </row>
    <row r="739" spans="3:21" x14ac:dyDescent="0.2">
      <c r="C739" s="31"/>
      <c r="D739" s="36"/>
      <c r="E739" s="33" t="str">
        <f t="shared" si="59"/>
        <v/>
      </c>
      <c r="F739" s="34" t="str">
        <f t="shared" si="55"/>
        <v/>
      </c>
      <c r="I739" s="31"/>
      <c r="J739" s="36"/>
      <c r="K739" s="34" t="str">
        <f t="shared" si="56"/>
        <v/>
      </c>
      <c r="N739" s="31"/>
      <c r="O739" s="36"/>
      <c r="P739" s="34" t="str">
        <f t="shared" si="57"/>
        <v/>
      </c>
      <c r="S739" s="31"/>
      <c r="T739" s="36"/>
      <c r="U739" s="34" t="str">
        <f t="shared" si="58"/>
        <v/>
      </c>
    </row>
    <row r="740" spans="3:21" x14ac:dyDescent="0.2">
      <c r="C740" s="31"/>
      <c r="D740" s="36"/>
      <c r="E740" s="33" t="str">
        <f t="shared" si="59"/>
        <v/>
      </c>
      <c r="F740" s="34" t="str">
        <f t="shared" si="55"/>
        <v/>
      </c>
      <c r="I740" s="31"/>
      <c r="J740" s="36"/>
      <c r="K740" s="34" t="str">
        <f t="shared" si="56"/>
        <v/>
      </c>
      <c r="N740" s="31"/>
      <c r="O740" s="36"/>
      <c r="P740" s="34" t="str">
        <f t="shared" si="57"/>
        <v/>
      </c>
      <c r="S740" s="31"/>
      <c r="T740" s="36"/>
      <c r="U740" s="34" t="str">
        <f t="shared" si="58"/>
        <v/>
      </c>
    </row>
    <row r="741" spans="3:21" x14ac:dyDescent="0.2">
      <c r="C741" s="31"/>
      <c r="D741" s="36"/>
      <c r="E741" s="33" t="str">
        <f t="shared" si="59"/>
        <v/>
      </c>
      <c r="F741" s="34" t="str">
        <f t="shared" si="55"/>
        <v/>
      </c>
      <c r="I741" s="31"/>
      <c r="J741" s="36"/>
      <c r="K741" s="34" t="str">
        <f t="shared" si="56"/>
        <v/>
      </c>
      <c r="N741" s="31"/>
      <c r="O741" s="36"/>
      <c r="P741" s="34" t="str">
        <f t="shared" si="57"/>
        <v/>
      </c>
      <c r="S741" s="31"/>
      <c r="T741" s="36"/>
      <c r="U741" s="34" t="str">
        <f t="shared" si="58"/>
        <v/>
      </c>
    </row>
    <row r="742" spans="3:21" x14ac:dyDescent="0.2">
      <c r="C742" s="31"/>
      <c r="D742" s="36"/>
      <c r="E742" s="33" t="str">
        <f t="shared" si="59"/>
        <v/>
      </c>
      <c r="F742" s="34" t="str">
        <f t="shared" si="55"/>
        <v/>
      </c>
      <c r="I742" s="31"/>
      <c r="J742" s="36"/>
      <c r="K742" s="34" t="str">
        <f t="shared" si="56"/>
        <v/>
      </c>
      <c r="N742" s="31"/>
      <c r="O742" s="36"/>
      <c r="P742" s="34" t="str">
        <f t="shared" si="57"/>
        <v/>
      </c>
      <c r="S742" s="31"/>
      <c r="T742" s="36"/>
      <c r="U742" s="34" t="str">
        <f t="shared" si="58"/>
        <v/>
      </c>
    </row>
    <row r="743" spans="3:21" x14ac:dyDescent="0.2">
      <c r="C743" s="31"/>
      <c r="D743" s="36"/>
      <c r="E743" s="33" t="str">
        <f t="shared" si="59"/>
        <v/>
      </c>
      <c r="F743" s="34" t="str">
        <f t="shared" si="55"/>
        <v/>
      </c>
      <c r="I743" s="31"/>
      <c r="J743" s="36"/>
      <c r="K743" s="34" t="str">
        <f t="shared" si="56"/>
        <v/>
      </c>
      <c r="N743" s="31"/>
      <c r="O743" s="36"/>
      <c r="P743" s="34" t="str">
        <f t="shared" si="57"/>
        <v/>
      </c>
      <c r="S743" s="31"/>
      <c r="T743" s="36"/>
      <c r="U743" s="34" t="str">
        <f t="shared" si="58"/>
        <v/>
      </c>
    </row>
    <row r="744" spans="3:21" x14ac:dyDescent="0.2">
      <c r="C744" s="31"/>
      <c r="D744" s="36"/>
      <c r="E744" s="33" t="str">
        <f t="shared" si="59"/>
        <v/>
      </c>
      <c r="F744" s="34" t="str">
        <f t="shared" si="55"/>
        <v/>
      </c>
      <c r="I744" s="31"/>
      <c r="J744" s="36"/>
      <c r="K744" s="34" t="str">
        <f t="shared" si="56"/>
        <v/>
      </c>
      <c r="N744" s="31"/>
      <c r="O744" s="36"/>
      <c r="P744" s="34" t="str">
        <f t="shared" si="57"/>
        <v/>
      </c>
      <c r="S744" s="31"/>
      <c r="T744" s="36"/>
      <c r="U744" s="34" t="str">
        <f t="shared" si="58"/>
        <v/>
      </c>
    </row>
    <row r="745" spans="3:21" x14ac:dyDescent="0.2">
      <c r="C745" s="31"/>
      <c r="D745" s="36"/>
      <c r="E745" s="33" t="str">
        <f t="shared" si="59"/>
        <v/>
      </c>
      <c r="F745" s="34" t="str">
        <f t="shared" si="55"/>
        <v/>
      </c>
      <c r="I745" s="31"/>
      <c r="J745" s="36"/>
      <c r="K745" s="34" t="str">
        <f t="shared" si="56"/>
        <v/>
      </c>
      <c r="N745" s="31"/>
      <c r="O745" s="36"/>
      <c r="P745" s="34" t="str">
        <f t="shared" si="57"/>
        <v/>
      </c>
      <c r="S745" s="31"/>
      <c r="T745" s="36"/>
      <c r="U745" s="34" t="str">
        <f t="shared" si="58"/>
        <v/>
      </c>
    </row>
    <row r="746" spans="3:21" x14ac:dyDescent="0.2">
      <c r="C746" s="31"/>
      <c r="D746" s="36"/>
      <c r="E746" s="33" t="str">
        <f t="shared" si="59"/>
        <v/>
      </c>
      <c r="F746" s="34" t="str">
        <f t="shared" si="55"/>
        <v/>
      </c>
      <c r="I746" s="31"/>
      <c r="J746" s="36"/>
      <c r="K746" s="34" t="str">
        <f t="shared" si="56"/>
        <v/>
      </c>
      <c r="N746" s="31"/>
      <c r="O746" s="36"/>
      <c r="P746" s="34" t="str">
        <f t="shared" si="57"/>
        <v/>
      </c>
      <c r="S746" s="31"/>
      <c r="T746" s="36"/>
      <c r="U746" s="34" t="str">
        <f t="shared" si="58"/>
        <v/>
      </c>
    </row>
    <row r="747" spans="3:21" x14ac:dyDescent="0.2">
      <c r="C747" s="31"/>
      <c r="D747" s="36"/>
      <c r="E747" s="33" t="str">
        <f t="shared" si="59"/>
        <v/>
      </c>
      <c r="F747" s="34" t="str">
        <f t="shared" si="55"/>
        <v/>
      </c>
      <c r="I747" s="31"/>
      <c r="J747" s="36"/>
      <c r="K747" s="34" t="str">
        <f t="shared" si="56"/>
        <v/>
      </c>
      <c r="N747" s="31"/>
      <c r="O747" s="36"/>
      <c r="P747" s="34" t="str">
        <f t="shared" si="57"/>
        <v/>
      </c>
      <c r="S747" s="31"/>
      <c r="T747" s="36"/>
      <c r="U747" s="34" t="str">
        <f t="shared" si="58"/>
        <v/>
      </c>
    </row>
    <row r="748" spans="3:21" x14ac:dyDescent="0.2">
      <c r="C748" s="31"/>
      <c r="D748" s="36"/>
      <c r="E748" s="33" t="str">
        <f t="shared" si="59"/>
        <v/>
      </c>
      <c r="F748" s="34" t="str">
        <f t="shared" si="55"/>
        <v/>
      </c>
      <c r="I748" s="31"/>
      <c r="J748" s="36"/>
      <c r="K748" s="34" t="str">
        <f t="shared" si="56"/>
        <v/>
      </c>
      <c r="N748" s="31"/>
      <c r="O748" s="36"/>
      <c r="P748" s="34" t="str">
        <f t="shared" si="57"/>
        <v/>
      </c>
      <c r="S748" s="31"/>
      <c r="T748" s="36"/>
      <c r="U748" s="34" t="str">
        <f t="shared" si="58"/>
        <v/>
      </c>
    </row>
    <row r="749" spans="3:21" x14ac:dyDescent="0.2">
      <c r="C749" s="31"/>
      <c r="D749" s="36"/>
      <c r="E749" s="33" t="str">
        <f t="shared" si="59"/>
        <v/>
      </c>
      <c r="F749" s="34" t="str">
        <f t="shared" si="55"/>
        <v/>
      </c>
      <c r="I749" s="31"/>
      <c r="J749" s="36"/>
      <c r="K749" s="34" t="str">
        <f t="shared" si="56"/>
        <v/>
      </c>
      <c r="N749" s="31"/>
      <c r="O749" s="36"/>
      <c r="P749" s="34" t="str">
        <f t="shared" si="57"/>
        <v/>
      </c>
      <c r="S749" s="31"/>
      <c r="T749" s="36"/>
      <c r="U749" s="34" t="str">
        <f t="shared" si="58"/>
        <v/>
      </c>
    </row>
    <row r="750" spans="3:21" x14ac:dyDescent="0.2">
      <c r="C750" s="31"/>
      <c r="D750" s="36"/>
      <c r="E750" s="33" t="str">
        <f t="shared" si="59"/>
        <v/>
      </c>
      <c r="F750" s="34" t="str">
        <f t="shared" si="55"/>
        <v/>
      </c>
      <c r="I750" s="31"/>
      <c r="J750" s="36"/>
      <c r="K750" s="34" t="str">
        <f t="shared" si="56"/>
        <v/>
      </c>
      <c r="N750" s="31"/>
      <c r="O750" s="36"/>
      <c r="P750" s="34" t="str">
        <f t="shared" si="57"/>
        <v/>
      </c>
      <c r="S750" s="31"/>
      <c r="T750" s="36"/>
      <c r="U750" s="34" t="str">
        <f t="shared" si="58"/>
        <v/>
      </c>
    </row>
    <row r="751" spans="3:21" x14ac:dyDescent="0.2">
      <c r="C751" s="31"/>
      <c r="D751" s="36"/>
      <c r="E751" s="33" t="str">
        <f t="shared" si="59"/>
        <v/>
      </c>
      <c r="F751" s="34" t="str">
        <f t="shared" si="55"/>
        <v/>
      </c>
      <c r="I751" s="31"/>
      <c r="J751" s="36"/>
      <c r="K751" s="34" t="str">
        <f t="shared" si="56"/>
        <v/>
      </c>
      <c r="N751" s="31"/>
      <c r="O751" s="36"/>
      <c r="P751" s="34" t="str">
        <f t="shared" si="57"/>
        <v/>
      </c>
      <c r="S751" s="31"/>
      <c r="T751" s="36"/>
      <c r="U751" s="34" t="str">
        <f t="shared" si="58"/>
        <v/>
      </c>
    </row>
    <row r="752" spans="3:21" x14ac:dyDescent="0.2">
      <c r="C752" s="31"/>
      <c r="D752" s="36"/>
      <c r="E752" s="33" t="str">
        <f t="shared" si="59"/>
        <v/>
      </c>
      <c r="F752" s="34" t="str">
        <f t="shared" si="55"/>
        <v/>
      </c>
      <c r="I752" s="31"/>
      <c r="J752" s="36"/>
      <c r="K752" s="34" t="str">
        <f t="shared" si="56"/>
        <v/>
      </c>
      <c r="N752" s="31"/>
      <c r="O752" s="36"/>
      <c r="P752" s="34" t="str">
        <f t="shared" si="57"/>
        <v/>
      </c>
      <c r="S752" s="31"/>
      <c r="T752" s="36"/>
      <c r="U752" s="34" t="str">
        <f t="shared" si="58"/>
        <v/>
      </c>
    </row>
    <row r="753" spans="3:21" x14ac:dyDescent="0.2">
      <c r="C753" s="31"/>
      <c r="D753" s="36"/>
      <c r="E753" s="33" t="str">
        <f t="shared" si="59"/>
        <v/>
      </c>
      <c r="F753" s="34" t="str">
        <f t="shared" si="55"/>
        <v/>
      </c>
      <c r="I753" s="31"/>
      <c r="J753" s="36"/>
      <c r="K753" s="34" t="str">
        <f t="shared" si="56"/>
        <v/>
      </c>
      <c r="N753" s="31"/>
      <c r="O753" s="36"/>
      <c r="P753" s="34" t="str">
        <f t="shared" si="57"/>
        <v/>
      </c>
      <c r="S753" s="31"/>
      <c r="T753" s="36"/>
      <c r="U753" s="34" t="str">
        <f t="shared" si="58"/>
        <v/>
      </c>
    </row>
    <row r="754" spans="3:21" x14ac:dyDescent="0.2">
      <c r="C754" s="31"/>
      <c r="D754" s="36"/>
      <c r="E754" s="33" t="str">
        <f t="shared" si="59"/>
        <v/>
      </c>
      <c r="F754" s="34" t="str">
        <f t="shared" si="55"/>
        <v/>
      </c>
      <c r="I754" s="31"/>
      <c r="J754" s="36"/>
      <c r="K754" s="34" t="str">
        <f t="shared" si="56"/>
        <v/>
      </c>
      <c r="N754" s="31"/>
      <c r="O754" s="36"/>
      <c r="P754" s="34" t="str">
        <f t="shared" si="57"/>
        <v/>
      </c>
      <c r="S754" s="31"/>
      <c r="T754" s="36"/>
      <c r="U754" s="34" t="str">
        <f t="shared" si="58"/>
        <v/>
      </c>
    </row>
    <row r="755" spans="3:21" x14ac:dyDescent="0.2">
      <c r="C755" s="31"/>
      <c r="D755" s="36"/>
      <c r="E755" s="33" t="str">
        <f t="shared" si="59"/>
        <v/>
      </c>
      <c r="F755" s="34" t="str">
        <f t="shared" si="55"/>
        <v/>
      </c>
      <c r="I755" s="31"/>
      <c r="J755" s="36"/>
      <c r="K755" s="34" t="str">
        <f t="shared" si="56"/>
        <v/>
      </c>
      <c r="N755" s="31"/>
      <c r="O755" s="36"/>
      <c r="P755" s="34" t="str">
        <f t="shared" si="57"/>
        <v/>
      </c>
      <c r="S755" s="31"/>
      <c r="T755" s="36"/>
      <c r="U755" s="34" t="str">
        <f t="shared" si="58"/>
        <v/>
      </c>
    </row>
    <row r="756" spans="3:21" x14ac:dyDescent="0.2">
      <c r="C756" s="31"/>
      <c r="D756" s="36"/>
      <c r="E756" s="33" t="str">
        <f t="shared" si="59"/>
        <v/>
      </c>
      <c r="F756" s="34" t="str">
        <f t="shared" si="55"/>
        <v/>
      </c>
      <c r="I756" s="31"/>
      <c r="J756" s="36"/>
      <c r="K756" s="34" t="str">
        <f t="shared" si="56"/>
        <v/>
      </c>
      <c r="N756" s="31"/>
      <c r="O756" s="36"/>
      <c r="P756" s="34" t="str">
        <f t="shared" si="57"/>
        <v/>
      </c>
      <c r="S756" s="31"/>
      <c r="T756" s="36"/>
      <c r="U756" s="34" t="str">
        <f t="shared" si="58"/>
        <v/>
      </c>
    </row>
    <row r="757" spans="3:21" x14ac:dyDescent="0.2">
      <c r="C757" s="31"/>
      <c r="D757" s="36"/>
      <c r="E757" s="33" t="str">
        <f t="shared" si="59"/>
        <v/>
      </c>
      <c r="F757" s="34" t="str">
        <f t="shared" si="55"/>
        <v/>
      </c>
      <c r="I757" s="31"/>
      <c r="J757" s="36"/>
      <c r="K757" s="34" t="str">
        <f t="shared" si="56"/>
        <v/>
      </c>
      <c r="N757" s="31"/>
      <c r="O757" s="36"/>
      <c r="P757" s="34" t="str">
        <f t="shared" si="57"/>
        <v/>
      </c>
      <c r="S757" s="31"/>
      <c r="T757" s="36"/>
      <c r="U757" s="34" t="str">
        <f t="shared" si="58"/>
        <v/>
      </c>
    </row>
    <row r="758" spans="3:21" x14ac:dyDescent="0.2">
      <c r="C758" s="31"/>
      <c r="D758" s="36"/>
      <c r="E758" s="33" t="str">
        <f t="shared" si="59"/>
        <v/>
      </c>
      <c r="F758" s="34" t="str">
        <f t="shared" si="55"/>
        <v/>
      </c>
      <c r="I758" s="31"/>
      <c r="J758" s="36"/>
      <c r="K758" s="34" t="str">
        <f t="shared" si="56"/>
        <v/>
      </c>
      <c r="N758" s="31"/>
      <c r="O758" s="36"/>
      <c r="P758" s="34" t="str">
        <f t="shared" si="57"/>
        <v/>
      </c>
      <c r="S758" s="31"/>
      <c r="T758" s="36"/>
      <c r="U758" s="34" t="str">
        <f t="shared" si="58"/>
        <v/>
      </c>
    </row>
    <row r="759" spans="3:21" x14ac:dyDescent="0.2">
      <c r="C759" s="31"/>
      <c r="D759" s="36"/>
      <c r="E759" s="33" t="str">
        <f t="shared" si="59"/>
        <v/>
      </c>
      <c r="F759" s="34" t="str">
        <f t="shared" si="55"/>
        <v/>
      </c>
      <c r="I759" s="31"/>
      <c r="J759" s="36"/>
      <c r="K759" s="34" t="str">
        <f t="shared" si="56"/>
        <v/>
      </c>
      <c r="N759" s="31"/>
      <c r="O759" s="36"/>
      <c r="P759" s="34" t="str">
        <f t="shared" si="57"/>
        <v/>
      </c>
      <c r="S759" s="31"/>
      <c r="T759" s="36"/>
      <c r="U759" s="34" t="str">
        <f t="shared" si="58"/>
        <v/>
      </c>
    </row>
    <row r="760" spans="3:21" x14ac:dyDescent="0.2">
      <c r="C760" s="31"/>
      <c r="D760" s="36"/>
      <c r="E760" s="33" t="str">
        <f t="shared" si="59"/>
        <v/>
      </c>
      <c r="F760" s="34" t="str">
        <f t="shared" si="55"/>
        <v/>
      </c>
      <c r="I760" s="31"/>
      <c r="J760" s="36"/>
      <c r="K760" s="34" t="str">
        <f t="shared" si="56"/>
        <v/>
      </c>
      <c r="N760" s="31"/>
      <c r="O760" s="36"/>
      <c r="P760" s="34" t="str">
        <f t="shared" si="57"/>
        <v/>
      </c>
      <c r="S760" s="31"/>
      <c r="T760" s="36"/>
      <c r="U760" s="34" t="str">
        <f t="shared" si="58"/>
        <v/>
      </c>
    </row>
    <row r="761" spans="3:21" x14ac:dyDescent="0.2">
      <c r="C761" s="31"/>
      <c r="D761" s="36"/>
      <c r="E761" s="33" t="str">
        <f t="shared" si="59"/>
        <v/>
      </c>
      <c r="F761" s="34" t="str">
        <f t="shared" si="55"/>
        <v/>
      </c>
      <c r="I761" s="31"/>
      <c r="J761" s="36"/>
      <c r="K761" s="34" t="str">
        <f t="shared" si="56"/>
        <v/>
      </c>
      <c r="N761" s="31"/>
      <c r="O761" s="36"/>
      <c r="P761" s="34" t="str">
        <f t="shared" si="57"/>
        <v/>
      </c>
      <c r="S761" s="31"/>
      <c r="T761" s="36"/>
      <c r="U761" s="34" t="str">
        <f t="shared" si="58"/>
        <v/>
      </c>
    </row>
    <row r="762" spans="3:21" x14ac:dyDescent="0.2">
      <c r="C762" s="31"/>
      <c r="D762" s="36"/>
      <c r="E762" s="33" t="str">
        <f t="shared" si="59"/>
        <v/>
      </c>
      <c r="F762" s="34" t="str">
        <f t="shared" si="55"/>
        <v/>
      </c>
      <c r="I762" s="31"/>
      <c r="J762" s="36"/>
      <c r="K762" s="34" t="str">
        <f t="shared" si="56"/>
        <v/>
      </c>
      <c r="N762" s="31"/>
      <c r="O762" s="36"/>
      <c r="P762" s="34" t="str">
        <f t="shared" si="57"/>
        <v/>
      </c>
      <c r="S762" s="31"/>
      <c r="T762" s="36"/>
      <c r="U762" s="34" t="str">
        <f t="shared" si="58"/>
        <v/>
      </c>
    </row>
    <row r="763" spans="3:21" x14ac:dyDescent="0.2">
      <c r="C763" s="31"/>
      <c r="D763" s="36"/>
      <c r="E763" s="33" t="str">
        <f t="shared" si="59"/>
        <v/>
      </c>
      <c r="F763" s="34" t="str">
        <f t="shared" si="55"/>
        <v/>
      </c>
      <c r="I763" s="31"/>
      <c r="J763" s="36"/>
      <c r="K763" s="34" t="str">
        <f t="shared" si="56"/>
        <v/>
      </c>
      <c r="N763" s="31"/>
      <c r="O763" s="36"/>
      <c r="P763" s="34" t="str">
        <f t="shared" si="57"/>
        <v/>
      </c>
      <c r="S763" s="31"/>
      <c r="T763" s="36"/>
      <c r="U763" s="34" t="str">
        <f t="shared" si="58"/>
        <v/>
      </c>
    </row>
    <row r="764" spans="3:21" x14ac:dyDescent="0.2">
      <c r="C764" s="31"/>
      <c r="D764" s="36"/>
      <c r="E764" s="33" t="str">
        <f t="shared" si="59"/>
        <v/>
      </c>
      <c r="F764" s="34" t="str">
        <f t="shared" si="55"/>
        <v/>
      </c>
      <c r="I764" s="31"/>
      <c r="J764" s="36"/>
      <c r="K764" s="34" t="str">
        <f t="shared" si="56"/>
        <v/>
      </c>
      <c r="N764" s="31"/>
      <c r="O764" s="36"/>
      <c r="P764" s="34" t="str">
        <f t="shared" si="57"/>
        <v/>
      </c>
      <c r="S764" s="31"/>
      <c r="T764" s="36"/>
      <c r="U764" s="34" t="str">
        <f t="shared" si="58"/>
        <v/>
      </c>
    </row>
    <row r="765" spans="3:21" x14ac:dyDescent="0.2">
      <c r="C765" s="31"/>
      <c r="D765" s="36"/>
      <c r="E765" s="33" t="str">
        <f t="shared" si="59"/>
        <v/>
      </c>
      <c r="F765" s="34" t="str">
        <f t="shared" si="55"/>
        <v/>
      </c>
      <c r="I765" s="31"/>
      <c r="J765" s="36"/>
      <c r="K765" s="34" t="str">
        <f t="shared" si="56"/>
        <v/>
      </c>
      <c r="N765" s="31"/>
      <c r="O765" s="36"/>
      <c r="P765" s="34" t="str">
        <f t="shared" si="57"/>
        <v/>
      </c>
      <c r="S765" s="31"/>
      <c r="T765" s="36"/>
      <c r="U765" s="34" t="str">
        <f t="shared" si="58"/>
        <v/>
      </c>
    </row>
    <row r="766" spans="3:21" x14ac:dyDescent="0.2">
      <c r="C766" s="31"/>
      <c r="D766" s="36"/>
      <c r="E766" s="33" t="str">
        <f t="shared" si="59"/>
        <v/>
      </c>
      <c r="F766" s="34" t="str">
        <f t="shared" si="55"/>
        <v/>
      </c>
      <c r="I766" s="31"/>
      <c r="J766" s="36"/>
      <c r="K766" s="34" t="str">
        <f t="shared" si="56"/>
        <v/>
      </c>
      <c r="N766" s="31"/>
      <c r="O766" s="36"/>
      <c r="P766" s="34" t="str">
        <f t="shared" si="57"/>
        <v/>
      </c>
      <c r="S766" s="31"/>
      <c r="T766" s="36"/>
      <c r="U766" s="34" t="str">
        <f t="shared" si="58"/>
        <v/>
      </c>
    </row>
    <row r="767" spans="3:21" x14ac:dyDescent="0.2">
      <c r="C767" s="31"/>
      <c r="D767" s="36"/>
      <c r="E767" s="33" t="str">
        <f t="shared" si="59"/>
        <v/>
      </c>
      <c r="F767" s="34" t="str">
        <f t="shared" si="55"/>
        <v/>
      </c>
      <c r="I767" s="31"/>
      <c r="J767" s="36"/>
      <c r="K767" s="34" t="str">
        <f t="shared" si="56"/>
        <v/>
      </c>
      <c r="N767" s="31"/>
      <c r="O767" s="36"/>
      <c r="P767" s="34" t="str">
        <f t="shared" si="57"/>
        <v/>
      </c>
      <c r="S767" s="31"/>
      <c r="T767" s="36"/>
      <c r="U767" s="34" t="str">
        <f t="shared" si="58"/>
        <v/>
      </c>
    </row>
    <row r="768" spans="3:21" x14ac:dyDescent="0.2">
      <c r="C768" s="31"/>
      <c r="D768" s="36"/>
      <c r="E768" s="33" t="str">
        <f t="shared" si="59"/>
        <v/>
      </c>
      <c r="F768" s="34" t="str">
        <f t="shared" si="55"/>
        <v/>
      </c>
      <c r="I768" s="31"/>
      <c r="J768" s="36"/>
      <c r="K768" s="34" t="str">
        <f t="shared" si="56"/>
        <v/>
      </c>
      <c r="N768" s="31"/>
      <c r="O768" s="36"/>
      <c r="P768" s="34" t="str">
        <f t="shared" si="57"/>
        <v/>
      </c>
      <c r="S768" s="31"/>
      <c r="T768" s="36"/>
      <c r="U768" s="34" t="str">
        <f t="shared" si="58"/>
        <v/>
      </c>
    </row>
    <row r="769" spans="3:21" x14ac:dyDescent="0.2">
      <c r="C769" s="31"/>
      <c r="D769" s="36"/>
      <c r="E769" s="33" t="str">
        <f t="shared" si="59"/>
        <v/>
      </c>
      <c r="F769" s="34" t="str">
        <f t="shared" si="55"/>
        <v/>
      </c>
      <c r="I769" s="31"/>
      <c r="J769" s="36"/>
      <c r="K769" s="34" t="str">
        <f t="shared" si="56"/>
        <v/>
      </c>
      <c r="N769" s="31"/>
      <c r="O769" s="36"/>
      <c r="P769" s="34" t="str">
        <f t="shared" si="57"/>
        <v/>
      </c>
      <c r="S769" s="31"/>
      <c r="T769" s="36"/>
      <c r="U769" s="34" t="str">
        <f t="shared" si="58"/>
        <v/>
      </c>
    </row>
    <row r="770" spans="3:21" x14ac:dyDescent="0.2">
      <c r="C770" s="31"/>
      <c r="D770" s="36"/>
      <c r="E770" s="33" t="str">
        <f t="shared" si="59"/>
        <v/>
      </c>
      <c r="F770" s="34" t="str">
        <f t="shared" si="55"/>
        <v/>
      </c>
      <c r="I770" s="31"/>
      <c r="J770" s="36"/>
      <c r="K770" s="34" t="str">
        <f t="shared" si="56"/>
        <v/>
      </c>
      <c r="N770" s="31"/>
      <c r="O770" s="36"/>
      <c r="P770" s="34" t="str">
        <f t="shared" si="57"/>
        <v/>
      </c>
      <c r="S770" s="31"/>
      <c r="T770" s="36"/>
      <c r="U770" s="34" t="str">
        <f t="shared" si="58"/>
        <v/>
      </c>
    </row>
    <row r="771" spans="3:21" x14ac:dyDescent="0.2">
      <c r="C771" s="31"/>
      <c r="D771" s="36"/>
      <c r="E771" s="33" t="str">
        <f t="shared" si="59"/>
        <v/>
      </c>
      <c r="F771" s="34" t="str">
        <f t="shared" si="55"/>
        <v/>
      </c>
      <c r="I771" s="31"/>
      <c r="J771" s="36"/>
      <c r="K771" s="34" t="str">
        <f t="shared" si="56"/>
        <v/>
      </c>
      <c r="N771" s="31"/>
      <c r="O771" s="36"/>
      <c r="P771" s="34" t="str">
        <f t="shared" si="57"/>
        <v/>
      </c>
      <c r="S771" s="31"/>
      <c r="T771" s="36"/>
      <c r="U771" s="34" t="str">
        <f t="shared" si="58"/>
        <v/>
      </c>
    </row>
    <row r="772" spans="3:21" x14ac:dyDescent="0.2">
      <c r="C772" s="31"/>
      <c r="D772" s="36"/>
      <c r="E772" s="33" t="str">
        <f t="shared" si="59"/>
        <v/>
      </c>
      <c r="F772" s="34" t="str">
        <f t="shared" si="55"/>
        <v/>
      </c>
      <c r="I772" s="31"/>
      <c r="J772" s="36"/>
      <c r="K772" s="34" t="str">
        <f t="shared" si="56"/>
        <v/>
      </c>
      <c r="N772" s="31"/>
      <c r="O772" s="36"/>
      <c r="P772" s="34" t="str">
        <f t="shared" si="57"/>
        <v/>
      </c>
      <c r="S772" s="31"/>
      <c r="T772" s="36"/>
      <c r="U772" s="34" t="str">
        <f t="shared" si="58"/>
        <v/>
      </c>
    </row>
    <row r="773" spans="3:21" x14ac:dyDescent="0.2">
      <c r="C773" s="31"/>
      <c r="D773" s="36"/>
      <c r="E773" s="33" t="str">
        <f t="shared" si="59"/>
        <v/>
      </c>
      <c r="F773" s="34" t="str">
        <f t="shared" si="55"/>
        <v/>
      </c>
      <c r="I773" s="31"/>
      <c r="J773" s="36"/>
      <c r="K773" s="34" t="str">
        <f t="shared" si="56"/>
        <v/>
      </c>
      <c r="N773" s="31"/>
      <c r="O773" s="36"/>
      <c r="P773" s="34" t="str">
        <f t="shared" si="57"/>
        <v/>
      </c>
      <c r="S773" s="31"/>
      <c r="T773" s="36"/>
      <c r="U773" s="34" t="str">
        <f t="shared" si="58"/>
        <v/>
      </c>
    </row>
    <row r="774" spans="3:21" x14ac:dyDescent="0.2">
      <c r="C774" s="31"/>
      <c r="D774" s="36"/>
      <c r="E774" s="33" t="str">
        <f t="shared" si="59"/>
        <v/>
      </c>
      <c r="F774" s="34" t="str">
        <f t="shared" si="55"/>
        <v/>
      </c>
      <c r="I774" s="31"/>
      <c r="J774" s="36"/>
      <c r="K774" s="34" t="str">
        <f t="shared" si="56"/>
        <v/>
      </c>
      <c r="N774" s="31"/>
      <c r="O774" s="36"/>
      <c r="P774" s="34" t="str">
        <f t="shared" si="57"/>
        <v/>
      </c>
      <c r="S774" s="31"/>
      <c r="T774" s="36"/>
      <c r="U774" s="34" t="str">
        <f t="shared" si="58"/>
        <v/>
      </c>
    </row>
    <row r="775" spans="3:21" x14ac:dyDescent="0.2">
      <c r="C775" s="31"/>
      <c r="D775" s="36"/>
      <c r="E775" s="33" t="str">
        <f t="shared" si="59"/>
        <v/>
      </c>
      <c r="F775" s="34" t="str">
        <f t="shared" si="55"/>
        <v/>
      </c>
      <c r="I775" s="31"/>
      <c r="J775" s="36"/>
      <c r="K775" s="34" t="str">
        <f t="shared" si="56"/>
        <v/>
      </c>
      <c r="N775" s="31"/>
      <c r="O775" s="36"/>
      <c r="P775" s="34" t="str">
        <f t="shared" si="57"/>
        <v/>
      </c>
      <c r="S775" s="31"/>
      <c r="T775" s="36"/>
      <c r="U775" s="34" t="str">
        <f t="shared" si="58"/>
        <v/>
      </c>
    </row>
    <row r="776" spans="3:21" x14ac:dyDescent="0.2">
      <c r="C776" s="31"/>
      <c r="D776" s="36"/>
      <c r="E776" s="33" t="str">
        <f t="shared" si="59"/>
        <v/>
      </c>
      <c r="F776" s="34" t="str">
        <f t="shared" si="55"/>
        <v/>
      </c>
      <c r="I776" s="31"/>
      <c r="J776" s="36"/>
      <c r="K776" s="34" t="str">
        <f t="shared" si="56"/>
        <v/>
      </c>
      <c r="N776" s="31"/>
      <c r="O776" s="36"/>
      <c r="P776" s="34" t="str">
        <f t="shared" si="57"/>
        <v/>
      </c>
      <c r="S776" s="31"/>
      <c r="T776" s="36"/>
      <c r="U776" s="34" t="str">
        <f t="shared" si="58"/>
        <v/>
      </c>
    </row>
    <row r="777" spans="3:21" x14ac:dyDescent="0.2">
      <c r="C777" s="31"/>
      <c r="D777" s="36"/>
      <c r="E777" s="33" t="str">
        <f t="shared" si="59"/>
        <v/>
      </c>
      <c r="F777" s="34" t="str">
        <f t="shared" si="55"/>
        <v/>
      </c>
      <c r="I777" s="31"/>
      <c r="J777" s="36"/>
      <c r="K777" s="34" t="str">
        <f t="shared" si="56"/>
        <v/>
      </c>
      <c r="N777" s="31"/>
      <c r="O777" s="36"/>
      <c r="P777" s="34" t="str">
        <f t="shared" si="57"/>
        <v/>
      </c>
      <c r="S777" s="31"/>
      <c r="T777" s="36"/>
      <c r="U777" s="34" t="str">
        <f t="shared" si="58"/>
        <v/>
      </c>
    </row>
    <row r="778" spans="3:21" x14ac:dyDescent="0.2">
      <c r="C778" s="31"/>
      <c r="D778" s="36"/>
      <c r="E778" s="33" t="str">
        <f t="shared" si="59"/>
        <v/>
      </c>
      <c r="F778" s="34" t="str">
        <f t="shared" si="55"/>
        <v/>
      </c>
      <c r="I778" s="31"/>
      <c r="J778" s="36"/>
      <c r="K778" s="34" t="str">
        <f t="shared" si="56"/>
        <v/>
      </c>
      <c r="N778" s="31"/>
      <c r="O778" s="36"/>
      <c r="P778" s="34" t="str">
        <f t="shared" si="57"/>
        <v/>
      </c>
      <c r="S778" s="31"/>
      <c r="T778" s="36"/>
      <c r="U778" s="34" t="str">
        <f t="shared" si="58"/>
        <v/>
      </c>
    </row>
    <row r="779" spans="3:21" x14ac:dyDescent="0.2">
      <c r="C779" s="31"/>
      <c r="D779" s="36"/>
      <c r="E779" s="33" t="str">
        <f t="shared" si="59"/>
        <v/>
      </c>
      <c r="F779" s="34" t="str">
        <f t="shared" si="55"/>
        <v/>
      </c>
      <c r="I779" s="31"/>
      <c r="J779" s="36"/>
      <c r="K779" s="34" t="str">
        <f t="shared" si="56"/>
        <v/>
      </c>
      <c r="N779" s="31"/>
      <c r="O779" s="36"/>
      <c r="P779" s="34" t="str">
        <f t="shared" si="57"/>
        <v/>
      </c>
      <c r="S779" s="31"/>
      <c r="T779" s="36"/>
      <c r="U779" s="34" t="str">
        <f t="shared" si="58"/>
        <v/>
      </c>
    </row>
    <row r="780" spans="3:21" x14ac:dyDescent="0.2">
      <c r="C780" s="31"/>
      <c r="D780" s="36"/>
      <c r="E780" s="33" t="str">
        <f t="shared" si="59"/>
        <v/>
      </c>
      <c r="F780" s="34" t="str">
        <f t="shared" ref="F780:F843" si="60">IF(ISBLANK(C780),"",IF(OR($X$11="",$Z$11=""),"",IF(AND(MONTH(C780)&gt;=MONTH($X$11&amp;1),MONTH(C780)&lt;=MONTH($Z$11&amp;1)),"summer","winter")))</f>
        <v/>
      </c>
      <c r="I780" s="31"/>
      <c r="J780" s="36"/>
      <c r="K780" s="34" t="str">
        <f t="shared" ref="K780:K843" si="61">IF(ISBLANK(I780),"",IF(OR($X$11="",$Z$11=""),"",IF(AND(MONTH(I780)&gt;=MONTH($X$11&amp;1),MONTH(I780)&lt;=MONTH($Z$11&amp;1)),"summer","winter")))</f>
        <v/>
      </c>
      <c r="N780" s="31"/>
      <c r="O780" s="36"/>
      <c r="P780" s="34" t="str">
        <f t="shared" ref="P780:P843" si="62">IF(ISBLANK(N780),"",IF(OR($X$11="",$Z$11=""),"",IF(AND(MONTH(N780)&gt;=MONTH($X$11&amp;1),MONTH(N780)&lt;=MONTH($Z$11&amp;1)),"summer","winter")))</f>
        <v/>
      </c>
      <c r="S780" s="31"/>
      <c r="T780" s="36"/>
      <c r="U780" s="34" t="str">
        <f t="shared" ref="U780:U843" si="63">IF(ISBLANK(S780),"",IF(OR($X$11="",$Z$11=""),"",IF(AND(MONTH(S780)&gt;=MONTH($X$11&amp;1),MONTH(S780)&lt;=MONTH($Z$11&amp;1)),"summer","winter")))</f>
        <v/>
      </c>
    </row>
    <row r="781" spans="3:21" x14ac:dyDescent="0.2">
      <c r="C781" s="31"/>
      <c r="D781" s="36"/>
      <c r="E781" s="33" t="str">
        <f t="shared" ref="E781:E844" si="64">IF(ISBLANK(D781),"",IF(LEFT(D781,1)="&lt;",0,VALUE(D781)))</f>
        <v/>
      </c>
      <c r="F781" s="34" t="str">
        <f t="shared" si="60"/>
        <v/>
      </c>
      <c r="I781" s="31"/>
      <c r="J781" s="36"/>
      <c r="K781" s="34" t="str">
        <f t="shared" si="61"/>
        <v/>
      </c>
      <c r="N781" s="31"/>
      <c r="O781" s="36"/>
      <c r="P781" s="34" t="str">
        <f t="shared" si="62"/>
        <v/>
      </c>
      <c r="S781" s="31"/>
      <c r="T781" s="36"/>
      <c r="U781" s="34" t="str">
        <f t="shared" si="63"/>
        <v/>
      </c>
    </row>
    <row r="782" spans="3:21" x14ac:dyDescent="0.2">
      <c r="C782" s="31"/>
      <c r="D782" s="36"/>
      <c r="E782" s="33" t="str">
        <f t="shared" si="64"/>
        <v/>
      </c>
      <c r="F782" s="34" t="str">
        <f t="shared" si="60"/>
        <v/>
      </c>
      <c r="I782" s="31"/>
      <c r="J782" s="36"/>
      <c r="K782" s="34" t="str">
        <f t="shared" si="61"/>
        <v/>
      </c>
      <c r="N782" s="31"/>
      <c r="O782" s="36"/>
      <c r="P782" s="34" t="str">
        <f t="shared" si="62"/>
        <v/>
      </c>
      <c r="S782" s="31"/>
      <c r="T782" s="36"/>
      <c r="U782" s="34" t="str">
        <f t="shared" si="63"/>
        <v/>
      </c>
    </row>
    <row r="783" spans="3:21" x14ac:dyDescent="0.2">
      <c r="C783" s="31"/>
      <c r="D783" s="36"/>
      <c r="E783" s="33" t="str">
        <f t="shared" si="64"/>
        <v/>
      </c>
      <c r="F783" s="34" t="str">
        <f t="shared" si="60"/>
        <v/>
      </c>
      <c r="I783" s="31"/>
      <c r="J783" s="36"/>
      <c r="K783" s="34" t="str">
        <f t="shared" si="61"/>
        <v/>
      </c>
      <c r="N783" s="31"/>
      <c r="O783" s="36"/>
      <c r="P783" s="34" t="str">
        <f t="shared" si="62"/>
        <v/>
      </c>
      <c r="S783" s="31"/>
      <c r="T783" s="36"/>
      <c r="U783" s="34" t="str">
        <f t="shared" si="63"/>
        <v/>
      </c>
    </row>
    <row r="784" spans="3:21" x14ac:dyDescent="0.2">
      <c r="C784" s="31"/>
      <c r="D784" s="36"/>
      <c r="E784" s="33" t="str">
        <f t="shared" si="64"/>
        <v/>
      </c>
      <c r="F784" s="34" t="str">
        <f t="shared" si="60"/>
        <v/>
      </c>
      <c r="I784" s="31"/>
      <c r="J784" s="36"/>
      <c r="K784" s="34" t="str">
        <f t="shared" si="61"/>
        <v/>
      </c>
      <c r="N784" s="31"/>
      <c r="O784" s="36"/>
      <c r="P784" s="34" t="str">
        <f t="shared" si="62"/>
        <v/>
      </c>
      <c r="S784" s="31"/>
      <c r="T784" s="36"/>
      <c r="U784" s="34" t="str">
        <f t="shared" si="63"/>
        <v/>
      </c>
    </row>
    <row r="785" spans="3:21" x14ac:dyDescent="0.2">
      <c r="C785" s="31"/>
      <c r="D785" s="36"/>
      <c r="E785" s="33" t="str">
        <f t="shared" si="64"/>
        <v/>
      </c>
      <c r="F785" s="34" t="str">
        <f t="shared" si="60"/>
        <v/>
      </c>
      <c r="I785" s="31"/>
      <c r="J785" s="36"/>
      <c r="K785" s="34" t="str">
        <f t="shared" si="61"/>
        <v/>
      </c>
      <c r="N785" s="31"/>
      <c r="O785" s="36"/>
      <c r="P785" s="34" t="str">
        <f t="shared" si="62"/>
        <v/>
      </c>
      <c r="S785" s="31"/>
      <c r="T785" s="36"/>
      <c r="U785" s="34" t="str">
        <f t="shared" si="63"/>
        <v/>
      </c>
    </row>
    <row r="786" spans="3:21" x14ac:dyDescent="0.2">
      <c r="C786" s="31"/>
      <c r="D786" s="36"/>
      <c r="E786" s="33" t="str">
        <f t="shared" si="64"/>
        <v/>
      </c>
      <c r="F786" s="34" t="str">
        <f t="shared" si="60"/>
        <v/>
      </c>
      <c r="I786" s="31"/>
      <c r="J786" s="36"/>
      <c r="K786" s="34" t="str">
        <f t="shared" si="61"/>
        <v/>
      </c>
      <c r="N786" s="31"/>
      <c r="O786" s="36"/>
      <c r="P786" s="34" t="str">
        <f t="shared" si="62"/>
        <v/>
      </c>
      <c r="S786" s="31"/>
      <c r="T786" s="36"/>
      <c r="U786" s="34" t="str">
        <f t="shared" si="63"/>
        <v/>
      </c>
    </row>
    <row r="787" spans="3:21" x14ac:dyDescent="0.2">
      <c r="C787" s="31"/>
      <c r="D787" s="36"/>
      <c r="E787" s="33" t="str">
        <f t="shared" si="64"/>
        <v/>
      </c>
      <c r="F787" s="34" t="str">
        <f t="shared" si="60"/>
        <v/>
      </c>
      <c r="I787" s="31"/>
      <c r="J787" s="36"/>
      <c r="K787" s="34" t="str">
        <f t="shared" si="61"/>
        <v/>
      </c>
      <c r="N787" s="31"/>
      <c r="O787" s="36"/>
      <c r="P787" s="34" t="str">
        <f t="shared" si="62"/>
        <v/>
      </c>
      <c r="S787" s="31"/>
      <c r="T787" s="36"/>
      <c r="U787" s="34" t="str">
        <f t="shared" si="63"/>
        <v/>
      </c>
    </row>
    <row r="788" spans="3:21" x14ac:dyDescent="0.2">
      <c r="C788" s="31"/>
      <c r="D788" s="36"/>
      <c r="E788" s="33" t="str">
        <f t="shared" si="64"/>
        <v/>
      </c>
      <c r="F788" s="34" t="str">
        <f t="shared" si="60"/>
        <v/>
      </c>
      <c r="I788" s="31"/>
      <c r="J788" s="36"/>
      <c r="K788" s="34" t="str">
        <f t="shared" si="61"/>
        <v/>
      </c>
      <c r="N788" s="31"/>
      <c r="O788" s="36"/>
      <c r="P788" s="34" t="str">
        <f t="shared" si="62"/>
        <v/>
      </c>
      <c r="S788" s="31"/>
      <c r="T788" s="36"/>
      <c r="U788" s="34" t="str">
        <f t="shared" si="63"/>
        <v/>
      </c>
    </row>
    <row r="789" spans="3:21" x14ac:dyDescent="0.2">
      <c r="C789" s="31"/>
      <c r="D789" s="36"/>
      <c r="E789" s="33" t="str">
        <f t="shared" si="64"/>
        <v/>
      </c>
      <c r="F789" s="34" t="str">
        <f t="shared" si="60"/>
        <v/>
      </c>
      <c r="I789" s="31"/>
      <c r="J789" s="36"/>
      <c r="K789" s="34" t="str">
        <f t="shared" si="61"/>
        <v/>
      </c>
      <c r="N789" s="31"/>
      <c r="O789" s="36"/>
      <c r="P789" s="34" t="str">
        <f t="shared" si="62"/>
        <v/>
      </c>
      <c r="S789" s="31"/>
      <c r="T789" s="36"/>
      <c r="U789" s="34" t="str">
        <f t="shared" si="63"/>
        <v/>
      </c>
    </row>
    <row r="790" spans="3:21" x14ac:dyDescent="0.2">
      <c r="C790" s="31"/>
      <c r="D790" s="36"/>
      <c r="E790" s="33" t="str">
        <f t="shared" si="64"/>
        <v/>
      </c>
      <c r="F790" s="34" t="str">
        <f t="shared" si="60"/>
        <v/>
      </c>
      <c r="I790" s="31"/>
      <c r="J790" s="36"/>
      <c r="K790" s="34" t="str">
        <f t="shared" si="61"/>
        <v/>
      </c>
      <c r="N790" s="31"/>
      <c r="O790" s="36"/>
      <c r="P790" s="34" t="str">
        <f t="shared" si="62"/>
        <v/>
      </c>
      <c r="S790" s="31"/>
      <c r="T790" s="36"/>
      <c r="U790" s="34" t="str">
        <f t="shared" si="63"/>
        <v/>
      </c>
    </row>
    <row r="791" spans="3:21" x14ac:dyDescent="0.2">
      <c r="C791" s="31"/>
      <c r="D791" s="36"/>
      <c r="E791" s="33" t="str">
        <f t="shared" si="64"/>
        <v/>
      </c>
      <c r="F791" s="34" t="str">
        <f t="shared" si="60"/>
        <v/>
      </c>
      <c r="I791" s="31"/>
      <c r="J791" s="36"/>
      <c r="K791" s="34" t="str">
        <f t="shared" si="61"/>
        <v/>
      </c>
      <c r="N791" s="31"/>
      <c r="O791" s="36"/>
      <c r="P791" s="34" t="str">
        <f t="shared" si="62"/>
        <v/>
      </c>
      <c r="S791" s="31"/>
      <c r="T791" s="36"/>
      <c r="U791" s="34" t="str">
        <f t="shared" si="63"/>
        <v/>
      </c>
    </row>
    <row r="792" spans="3:21" x14ac:dyDescent="0.2">
      <c r="C792" s="31"/>
      <c r="D792" s="36"/>
      <c r="E792" s="33" t="str">
        <f t="shared" si="64"/>
        <v/>
      </c>
      <c r="F792" s="34" t="str">
        <f t="shared" si="60"/>
        <v/>
      </c>
      <c r="I792" s="31"/>
      <c r="J792" s="36"/>
      <c r="K792" s="34" t="str">
        <f t="shared" si="61"/>
        <v/>
      </c>
      <c r="N792" s="31"/>
      <c r="O792" s="36"/>
      <c r="P792" s="34" t="str">
        <f t="shared" si="62"/>
        <v/>
      </c>
      <c r="S792" s="31"/>
      <c r="T792" s="36"/>
      <c r="U792" s="34" t="str">
        <f t="shared" si="63"/>
        <v/>
      </c>
    </row>
    <row r="793" spans="3:21" x14ac:dyDescent="0.2">
      <c r="C793" s="31"/>
      <c r="D793" s="36"/>
      <c r="E793" s="33" t="str">
        <f t="shared" si="64"/>
        <v/>
      </c>
      <c r="F793" s="34" t="str">
        <f t="shared" si="60"/>
        <v/>
      </c>
      <c r="I793" s="31"/>
      <c r="J793" s="36"/>
      <c r="K793" s="34" t="str">
        <f t="shared" si="61"/>
        <v/>
      </c>
      <c r="N793" s="31"/>
      <c r="O793" s="36"/>
      <c r="P793" s="34" t="str">
        <f t="shared" si="62"/>
        <v/>
      </c>
      <c r="S793" s="31"/>
      <c r="T793" s="36"/>
      <c r="U793" s="34" t="str">
        <f t="shared" si="63"/>
        <v/>
      </c>
    </row>
    <row r="794" spans="3:21" x14ac:dyDescent="0.2">
      <c r="C794" s="31"/>
      <c r="D794" s="36"/>
      <c r="E794" s="33" t="str">
        <f t="shared" si="64"/>
        <v/>
      </c>
      <c r="F794" s="34" t="str">
        <f t="shared" si="60"/>
        <v/>
      </c>
      <c r="I794" s="31"/>
      <c r="J794" s="36"/>
      <c r="K794" s="34" t="str">
        <f t="shared" si="61"/>
        <v/>
      </c>
      <c r="N794" s="31"/>
      <c r="O794" s="36"/>
      <c r="P794" s="34" t="str">
        <f t="shared" si="62"/>
        <v/>
      </c>
      <c r="S794" s="31"/>
      <c r="T794" s="36"/>
      <c r="U794" s="34" t="str">
        <f t="shared" si="63"/>
        <v/>
      </c>
    </row>
    <row r="795" spans="3:21" x14ac:dyDescent="0.2">
      <c r="C795" s="31"/>
      <c r="D795" s="36"/>
      <c r="E795" s="33" t="str">
        <f t="shared" si="64"/>
        <v/>
      </c>
      <c r="F795" s="34" t="str">
        <f t="shared" si="60"/>
        <v/>
      </c>
      <c r="I795" s="31"/>
      <c r="J795" s="36"/>
      <c r="K795" s="34" t="str">
        <f t="shared" si="61"/>
        <v/>
      </c>
      <c r="N795" s="31"/>
      <c r="O795" s="36"/>
      <c r="P795" s="34" t="str">
        <f t="shared" si="62"/>
        <v/>
      </c>
      <c r="S795" s="31"/>
      <c r="T795" s="36"/>
      <c r="U795" s="34" t="str">
        <f t="shared" si="63"/>
        <v/>
      </c>
    </row>
    <row r="796" spans="3:21" x14ac:dyDescent="0.2">
      <c r="C796" s="31"/>
      <c r="D796" s="36"/>
      <c r="E796" s="33" t="str">
        <f t="shared" si="64"/>
        <v/>
      </c>
      <c r="F796" s="34" t="str">
        <f t="shared" si="60"/>
        <v/>
      </c>
      <c r="I796" s="31"/>
      <c r="J796" s="36"/>
      <c r="K796" s="34" t="str">
        <f t="shared" si="61"/>
        <v/>
      </c>
      <c r="N796" s="31"/>
      <c r="O796" s="36"/>
      <c r="P796" s="34" t="str">
        <f t="shared" si="62"/>
        <v/>
      </c>
      <c r="S796" s="31"/>
      <c r="T796" s="36"/>
      <c r="U796" s="34" t="str">
        <f t="shared" si="63"/>
        <v/>
      </c>
    </row>
    <row r="797" spans="3:21" x14ac:dyDescent="0.2">
      <c r="C797" s="31"/>
      <c r="D797" s="36"/>
      <c r="E797" s="33" t="str">
        <f t="shared" si="64"/>
        <v/>
      </c>
      <c r="F797" s="34" t="str">
        <f t="shared" si="60"/>
        <v/>
      </c>
      <c r="I797" s="31"/>
      <c r="J797" s="36"/>
      <c r="K797" s="34" t="str">
        <f t="shared" si="61"/>
        <v/>
      </c>
      <c r="N797" s="31"/>
      <c r="O797" s="36"/>
      <c r="P797" s="34" t="str">
        <f t="shared" si="62"/>
        <v/>
      </c>
      <c r="S797" s="31"/>
      <c r="T797" s="36"/>
      <c r="U797" s="34" t="str">
        <f t="shared" si="63"/>
        <v/>
      </c>
    </row>
    <row r="798" spans="3:21" x14ac:dyDescent="0.2">
      <c r="C798" s="31"/>
      <c r="D798" s="36"/>
      <c r="E798" s="33" t="str">
        <f t="shared" si="64"/>
        <v/>
      </c>
      <c r="F798" s="34" t="str">
        <f t="shared" si="60"/>
        <v/>
      </c>
      <c r="I798" s="31"/>
      <c r="J798" s="36"/>
      <c r="K798" s="34" t="str">
        <f t="shared" si="61"/>
        <v/>
      </c>
      <c r="N798" s="31"/>
      <c r="O798" s="36"/>
      <c r="P798" s="34" t="str">
        <f t="shared" si="62"/>
        <v/>
      </c>
      <c r="S798" s="31"/>
      <c r="T798" s="36"/>
      <c r="U798" s="34" t="str">
        <f t="shared" si="63"/>
        <v/>
      </c>
    </row>
    <row r="799" spans="3:21" x14ac:dyDescent="0.2">
      <c r="C799" s="31"/>
      <c r="D799" s="36"/>
      <c r="E799" s="33" t="str">
        <f t="shared" si="64"/>
        <v/>
      </c>
      <c r="F799" s="34" t="str">
        <f t="shared" si="60"/>
        <v/>
      </c>
      <c r="I799" s="31"/>
      <c r="J799" s="36"/>
      <c r="K799" s="34" t="str">
        <f t="shared" si="61"/>
        <v/>
      </c>
      <c r="N799" s="31"/>
      <c r="O799" s="36"/>
      <c r="P799" s="34" t="str">
        <f t="shared" si="62"/>
        <v/>
      </c>
      <c r="S799" s="31"/>
      <c r="T799" s="36"/>
      <c r="U799" s="34" t="str">
        <f t="shared" si="63"/>
        <v/>
      </c>
    </row>
    <row r="800" spans="3:21" x14ac:dyDescent="0.2">
      <c r="C800" s="31"/>
      <c r="D800" s="36"/>
      <c r="E800" s="33" t="str">
        <f t="shared" si="64"/>
        <v/>
      </c>
      <c r="F800" s="34" t="str">
        <f t="shared" si="60"/>
        <v/>
      </c>
      <c r="I800" s="31"/>
      <c r="J800" s="36"/>
      <c r="K800" s="34" t="str">
        <f t="shared" si="61"/>
        <v/>
      </c>
      <c r="N800" s="31"/>
      <c r="O800" s="36"/>
      <c r="P800" s="34" t="str">
        <f t="shared" si="62"/>
        <v/>
      </c>
      <c r="S800" s="31"/>
      <c r="T800" s="36"/>
      <c r="U800" s="34" t="str">
        <f t="shared" si="63"/>
        <v/>
      </c>
    </row>
    <row r="801" spans="3:21" x14ac:dyDescent="0.2">
      <c r="C801" s="31"/>
      <c r="D801" s="36"/>
      <c r="E801" s="33" t="str">
        <f t="shared" si="64"/>
        <v/>
      </c>
      <c r="F801" s="34" t="str">
        <f t="shared" si="60"/>
        <v/>
      </c>
      <c r="I801" s="31"/>
      <c r="J801" s="36"/>
      <c r="K801" s="34" t="str">
        <f t="shared" si="61"/>
        <v/>
      </c>
      <c r="N801" s="31"/>
      <c r="O801" s="36"/>
      <c r="P801" s="34" t="str">
        <f t="shared" si="62"/>
        <v/>
      </c>
      <c r="S801" s="31"/>
      <c r="T801" s="36"/>
      <c r="U801" s="34" t="str">
        <f t="shared" si="63"/>
        <v/>
      </c>
    </row>
    <row r="802" spans="3:21" x14ac:dyDescent="0.2">
      <c r="C802" s="31"/>
      <c r="D802" s="36"/>
      <c r="E802" s="33" t="str">
        <f t="shared" si="64"/>
        <v/>
      </c>
      <c r="F802" s="34" t="str">
        <f t="shared" si="60"/>
        <v/>
      </c>
      <c r="I802" s="31"/>
      <c r="J802" s="36"/>
      <c r="K802" s="34" t="str">
        <f t="shared" si="61"/>
        <v/>
      </c>
      <c r="N802" s="31"/>
      <c r="O802" s="36"/>
      <c r="P802" s="34" t="str">
        <f t="shared" si="62"/>
        <v/>
      </c>
      <c r="S802" s="31"/>
      <c r="T802" s="36"/>
      <c r="U802" s="34" t="str">
        <f t="shared" si="63"/>
        <v/>
      </c>
    </row>
    <row r="803" spans="3:21" x14ac:dyDescent="0.2">
      <c r="C803" s="31"/>
      <c r="D803" s="36"/>
      <c r="E803" s="33" t="str">
        <f t="shared" si="64"/>
        <v/>
      </c>
      <c r="F803" s="34" t="str">
        <f t="shared" si="60"/>
        <v/>
      </c>
      <c r="I803" s="31"/>
      <c r="J803" s="36"/>
      <c r="K803" s="34" t="str">
        <f t="shared" si="61"/>
        <v/>
      </c>
      <c r="N803" s="31"/>
      <c r="O803" s="36"/>
      <c r="P803" s="34" t="str">
        <f t="shared" si="62"/>
        <v/>
      </c>
      <c r="S803" s="31"/>
      <c r="T803" s="36"/>
      <c r="U803" s="34" t="str">
        <f t="shared" si="63"/>
        <v/>
      </c>
    </row>
    <row r="804" spans="3:21" x14ac:dyDescent="0.2">
      <c r="C804" s="31"/>
      <c r="D804" s="36"/>
      <c r="E804" s="33" t="str">
        <f t="shared" si="64"/>
        <v/>
      </c>
      <c r="F804" s="34" t="str">
        <f t="shared" si="60"/>
        <v/>
      </c>
      <c r="I804" s="31"/>
      <c r="J804" s="36"/>
      <c r="K804" s="34" t="str">
        <f t="shared" si="61"/>
        <v/>
      </c>
      <c r="N804" s="31"/>
      <c r="O804" s="36"/>
      <c r="P804" s="34" t="str">
        <f t="shared" si="62"/>
        <v/>
      </c>
      <c r="S804" s="31"/>
      <c r="T804" s="36"/>
      <c r="U804" s="34" t="str">
        <f t="shared" si="63"/>
        <v/>
      </c>
    </row>
    <row r="805" spans="3:21" x14ac:dyDescent="0.2">
      <c r="C805" s="31"/>
      <c r="D805" s="36"/>
      <c r="E805" s="33" t="str">
        <f t="shared" si="64"/>
        <v/>
      </c>
      <c r="F805" s="34" t="str">
        <f t="shared" si="60"/>
        <v/>
      </c>
      <c r="I805" s="31"/>
      <c r="J805" s="36"/>
      <c r="K805" s="34" t="str">
        <f t="shared" si="61"/>
        <v/>
      </c>
      <c r="N805" s="31"/>
      <c r="O805" s="36"/>
      <c r="P805" s="34" t="str">
        <f t="shared" si="62"/>
        <v/>
      </c>
      <c r="S805" s="31"/>
      <c r="T805" s="36"/>
      <c r="U805" s="34" t="str">
        <f t="shared" si="63"/>
        <v/>
      </c>
    </row>
    <row r="806" spans="3:21" x14ac:dyDescent="0.2">
      <c r="C806" s="31"/>
      <c r="D806" s="36"/>
      <c r="E806" s="33" t="str">
        <f t="shared" si="64"/>
        <v/>
      </c>
      <c r="F806" s="34" t="str">
        <f t="shared" si="60"/>
        <v/>
      </c>
      <c r="I806" s="31"/>
      <c r="J806" s="36"/>
      <c r="K806" s="34" t="str">
        <f t="shared" si="61"/>
        <v/>
      </c>
      <c r="N806" s="31"/>
      <c r="O806" s="36"/>
      <c r="P806" s="34" t="str">
        <f t="shared" si="62"/>
        <v/>
      </c>
      <c r="S806" s="31"/>
      <c r="T806" s="36"/>
      <c r="U806" s="34" t="str">
        <f t="shared" si="63"/>
        <v/>
      </c>
    </row>
    <row r="807" spans="3:21" x14ac:dyDescent="0.2">
      <c r="C807" s="31"/>
      <c r="D807" s="36"/>
      <c r="E807" s="33" t="str">
        <f t="shared" si="64"/>
        <v/>
      </c>
      <c r="F807" s="34" t="str">
        <f t="shared" si="60"/>
        <v/>
      </c>
      <c r="I807" s="31"/>
      <c r="J807" s="36"/>
      <c r="K807" s="34" t="str">
        <f t="shared" si="61"/>
        <v/>
      </c>
      <c r="N807" s="31"/>
      <c r="O807" s="36"/>
      <c r="P807" s="34" t="str">
        <f t="shared" si="62"/>
        <v/>
      </c>
      <c r="S807" s="31"/>
      <c r="T807" s="36"/>
      <c r="U807" s="34" t="str">
        <f t="shared" si="63"/>
        <v/>
      </c>
    </row>
    <row r="808" spans="3:21" x14ac:dyDescent="0.2">
      <c r="C808" s="31"/>
      <c r="D808" s="36"/>
      <c r="E808" s="33" t="str">
        <f t="shared" si="64"/>
        <v/>
      </c>
      <c r="F808" s="34" t="str">
        <f t="shared" si="60"/>
        <v/>
      </c>
      <c r="I808" s="31"/>
      <c r="J808" s="36"/>
      <c r="K808" s="34" t="str">
        <f t="shared" si="61"/>
        <v/>
      </c>
      <c r="N808" s="31"/>
      <c r="O808" s="36"/>
      <c r="P808" s="34" t="str">
        <f t="shared" si="62"/>
        <v/>
      </c>
      <c r="S808" s="31"/>
      <c r="T808" s="36"/>
      <c r="U808" s="34" t="str">
        <f t="shared" si="63"/>
        <v/>
      </c>
    </row>
    <row r="809" spans="3:21" x14ac:dyDescent="0.2">
      <c r="C809" s="31"/>
      <c r="D809" s="36"/>
      <c r="E809" s="33" t="str">
        <f t="shared" si="64"/>
        <v/>
      </c>
      <c r="F809" s="34" t="str">
        <f t="shared" si="60"/>
        <v/>
      </c>
      <c r="I809" s="31"/>
      <c r="J809" s="36"/>
      <c r="K809" s="34" t="str">
        <f t="shared" si="61"/>
        <v/>
      </c>
      <c r="N809" s="31"/>
      <c r="O809" s="36"/>
      <c r="P809" s="34" t="str">
        <f t="shared" si="62"/>
        <v/>
      </c>
      <c r="S809" s="31"/>
      <c r="T809" s="36"/>
      <c r="U809" s="34" t="str">
        <f t="shared" si="63"/>
        <v/>
      </c>
    </row>
    <row r="810" spans="3:21" x14ac:dyDescent="0.2">
      <c r="C810" s="31"/>
      <c r="D810" s="36"/>
      <c r="E810" s="33" t="str">
        <f t="shared" si="64"/>
        <v/>
      </c>
      <c r="F810" s="34" t="str">
        <f t="shared" si="60"/>
        <v/>
      </c>
      <c r="I810" s="31"/>
      <c r="J810" s="36"/>
      <c r="K810" s="34" t="str">
        <f t="shared" si="61"/>
        <v/>
      </c>
      <c r="N810" s="31"/>
      <c r="O810" s="36"/>
      <c r="P810" s="34" t="str">
        <f t="shared" si="62"/>
        <v/>
      </c>
      <c r="S810" s="31"/>
      <c r="T810" s="36"/>
      <c r="U810" s="34" t="str">
        <f t="shared" si="63"/>
        <v/>
      </c>
    </row>
    <row r="811" spans="3:21" x14ac:dyDescent="0.2">
      <c r="C811" s="31"/>
      <c r="D811" s="36"/>
      <c r="E811" s="33" t="str">
        <f t="shared" si="64"/>
        <v/>
      </c>
      <c r="F811" s="34" t="str">
        <f t="shared" si="60"/>
        <v/>
      </c>
      <c r="I811" s="31"/>
      <c r="J811" s="36"/>
      <c r="K811" s="34" t="str">
        <f t="shared" si="61"/>
        <v/>
      </c>
      <c r="N811" s="31"/>
      <c r="O811" s="36"/>
      <c r="P811" s="34" t="str">
        <f t="shared" si="62"/>
        <v/>
      </c>
      <c r="S811" s="31"/>
      <c r="T811" s="36"/>
      <c r="U811" s="34" t="str">
        <f t="shared" si="63"/>
        <v/>
      </c>
    </row>
    <row r="812" spans="3:21" x14ac:dyDescent="0.2">
      <c r="C812" s="31"/>
      <c r="D812" s="36"/>
      <c r="E812" s="33" t="str">
        <f t="shared" si="64"/>
        <v/>
      </c>
      <c r="F812" s="34" t="str">
        <f t="shared" si="60"/>
        <v/>
      </c>
      <c r="I812" s="31"/>
      <c r="J812" s="36"/>
      <c r="K812" s="34" t="str">
        <f t="shared" si="61"/>
        <v/>
      </c>
      <c r="N812" s="31"/>
      <c r="O812" s="36"/>
      <c r="P812" s="34" t="str">
        <f t="shared" si="62"/>
        <v/>
      </c>
      <c r="S812" s="31"/>
      <c r="T812" s="36"/>
      <c r="U812" s="34" t="str">
        <f t="shared" si="63"/>
        <v/>
      </c>
    </row>
    <row r="813" spans="3:21" x14ac:dyDescent="0.2">
      <c r="C813" s="31"/>
      <c r="D813" s="36"/>
      <c r="E813" s="33" t="str">
        <f t="shared" si="64"/>
        <v/>
      </c>
      <c r="F813" s="34" t="str">
        <f t="shared" si="60"/>
        <v/>
      </c>
      <c r="I813" s="31"/>
      <c r="J813" s="36"/>
      <c r="K813" s="34" t="str">
        <f t="shared" si="61"/>
        <v/>
      </c>
      <c r="N813" s="31"/>
      <c r="O813" s="36"/>
      <c r="P813" s="34" t="str">
        <f t="shared" si="62"/>
        <v/>
      </c>
      <c r="S813" s="31"/>
      <c r="T813" s="36"/>
      <c r="U813" s="34" t="str">
        <f t="shared" si="63"/>
        <v/>
      </c>
    </row>
    <row r="814" spans="3:21" x14ac:dyDescent="0.2">
      <c r="C814" s="31"/>
      <c r="D814" s="36"/>
      <c r="E814" s="33" t="str">
        <f t="shared" si="64"/>
        <v/>
      </c>
      <c r="F814" s="34" t="str">
        <f t="shared" si="60"/>
        <v/>
      </c>
      <c r="I814" s="31"/>
      <c r="J814" s="36"/>
      <c r="K814" s="34" t="str">
        <f t="shared" si="61"/>
        <v/>
      </c>
      <c r="N814" s="31"/>
      <c r="O814" s="36"/>
      <c r="P814" s="34" t="str">
        <f t="shared" si="62"/>
        <v/>
      </c>
      <c r="S814" s="31"/>
      <c r="T814" s="36"/>
      <c r="U814" s="34" t="str">
        <f t="shared" si="63"/>
        <v/>
      </c>
    </row>
    <row r="815" spans="3:21" x14ac:dyDescent="0.2">
      <c r="C815" s="31"/>
      <c r="D815" s="36"/>
      <c r="E815" s="33" t="str">
        <f t="shared" si="64"/>
        <v/>
      </c>
      <c r="F815" s="34" t="str">
        <f t="shared" si="60"/>
        <v/>
      </c>
      <c r="I815" s="31"/>
      <c r="J815" s="36"/>
      <c r="K815" s="34" t="str">
        <f t="shared" si="61"/>
        <v/>
      </c>
      <c r="N815" s="31"/>
      <c r="O815" s="36"/>
      <c r="P815" s="34" t="str">
        <f t="shared" si="62"/>
        <v/>
      </c>
      <c r="S815" s="31"/>
      <c r="T815" s="36"/>
      <c r="U815" s="34" t="str">
        <f t="shared" si="63"/>
        <v/>
      </c>
    </row>
    <row r="816" spans="3:21" x14ac:dyDescent="0.2">
      <c r="C816" s="31"/>
      <c r="D816" s="36"/>
      <c r="E816" s="33" t="str">
        <f t="shared" si="64"/>
        <v/>
      </c>
      <c r="F816" s="34" t="str">
        <f t="shared" si="60"/>
        <v/>
      </c>
      <c r="I816" s="31"/>
      <c r="J816" s="36"/>
      <c r="K816" s="34" t="str">
        <f t="shared" si="61"/>
        <v/>
      </c>
      <c r="N816" s="31"/>
      <c r="O816" s="36"/>
      <c r="P816" s="34" t="str">
        <f t="shared" si="62"/>
        <v/>
      </c>
      <c r="S816" s="31"/>
      <c r="T816" s="36"/>
      <c r="U816" s="34" t="str">
        <f t="shared" si="63"/>
        <v/>
      </c>
    </row>
    <row r="817" spans="3:21" x14ac:dyDescent="0.2">
      <c r="C817" s="31"/>
      <c r="D817" s="36"/>
      <c r="E817" s="33" t="str">
        <f t="shared" si="64"/>
        <v/>
      </c>
      <c r="F817" s="34" t="str">
        <f t="shared" si="60"/>
        <v/>
      </c>
      <c r="I817" s="31"/>
      <c r="J817" s="36"/>
      <c r="K817" s="34" t="str">
        <f t="shared" si="61"/>
        <v/>
      </c>
      <c r="N817" s="31"/>
      <c r="O817" s="36"/>
      <c r="P817" s="34" t="str">
        <f t="shared" si="62"/>
        <v/>
      </c>
      <c r="S817" s="31"/>
      <c r="T817" s="36"/>
      <c r="U817" s="34" t="str">
        <f t="shared" si="63"/>
        <v/>
      </c>
    </row>
    <row r="818" spans="3:21" x14ac:dyDescent="0.2">
      <c r="C818" s="31"/>
      <c r="D818" s="36"/>
      <c r="E818" s="33" t="str">
        <f t="shared" si="64"/>
        <v/>
      </c>
      <c r="F818" s="34" t="str">
        <f t="shared" si="60"/>
        <v/>
      </c>
      <c r="I818" s="31"/>
      <c r="J818" s="36"/>
      <c r="K818" s="34" t="str">
        <f t="shared" si="61"/>
        <v/>
      </c>
      <c r="N818" s="31"/>
      <c r="O818" s="36"/>
      <c r="P818" s="34" t="str">
        <f t="shared" si="62"/>
        <v/>
      </c>
      <c r="S818" s="31"/>
      <c r="T818" s="36"/>
      <c r="U818" s="34" t="str">
        <f t="shared" si="63"/>
        <v/>
      </c>
    </row>
    <row r="819" spans="3:21" x14ac:dyDescent="0.2">
      <c r="C819" s="31"/>
      <c r="D819" s="36"/>
      <c r="E819" s="33" t="str">
        <f t="shared" si="64"/>
        <v/>
      </c>
      <c r="F819" s="34" t="str">
        <f t="shared" si="60"/>
        <v/>
      </c>
      <c r="I819" s="31"/>
      <c r="J819" s="36"/>
      <c r="K819" s="34" t="str">
        <f t="shared" si="61"/>
        <v/>
      </c>
      <c r="N819" s="31"/>
      <c r="O819" s="36"/>
      <c r="P819" s="34" t="str">
        <f t="shared" si="62"/>
        <v/>
      </c>
      <c r="S819" s="31"/>
      <c r="T819" s="36"/>
      <c r="U819" s="34" t="str">
        <f t="shared" si="63"/>
        <v/>
      </c>
    </row>
    <row r="820" spans="3:21" x14ac:dyDescent="0.2">
      <c r="C820" s="31"/>
      <c r="D820" s="36"/>
      <c r="E820" s="33" t="str">
        <f t="shared" si="64"/>
        <v/>
      </c>
      <c r="F820" s="34" t="str">
        <f t="shared" si="60"/>
        <v/>
      </c>
      <c r="I820" s="31"/>
      <c r="J820" s="36"/>
      <c r="K820" s="34" t="str">
        <f t="shared" si="61"/>
        <v/>
      </c>
      <c r="N820" s="31"/>
      <c r="O820" s="36"/>
      <c r="P820" s="34" t="str">
        <f t="shared" si="62"/>
        <v/>
      </c>
      <c r="S820" s="31"/>
      <c r="T820" s="36"/>
      <c r="U820" s="34" t="str">
        <f t="shared" si="63"/>
        <v/>
      </c>
    </row>
    <row r="821" spans="3:21" x14ac:dyDescent="0.2">
      <c r="C821" s="31"/>
      <c r="D821" s="36"/>
      <c r="E821" s="33" t="str">
        <f t="shared" si="64"/>
        <v/>
      </c>
      <c r="F821" s="34" t="str">
        <f t="shared" si="60"/>
        <v/>
      </c>
      <c r="I821" s="31"/>
      <c r="J821" s="36"/>
      <c r="K821" s="34" t="str">
        <f t="shared" si="61"/>
        <v/>
      </c>
      <c r="N821" s="31"/>
      <c r="O821" s="36"/>
      <c r="P821" s="34" t="str">
        <f t="shared" si="62"/>
        <v/>
      </c>
      <c r="S821" s="31"/>
      <c r="T821" s="36"/>
      <c r="U821" s="34" t="str">
        <f t="shared" si="63"/>
        <v/>
      </c>
    </row>
    <row r="822" spans="3:21" x14ac:dyDescent="0.2">
      <c r="C822" s="31"/>
      <c r="D822" s="36"/>
      <c r="E822" s="33" t="str">
        <f t="shared" si="64"/>
        <v/>
      </c>
      <c r="F822" s="34" t="str">
        <f t="shared" si="60"/>
        <v/>
      </c>
      <c r="I822" s="31"/>
      <c r="J822" s="36"/>
      <c r="K822" s="34" t="str">
        <f t="shared" si="61"/>
        <v/>
      </c>
      <c r="N822" s="31"/>
      <c r="O822" s="36"/>
      <c r="P822" s="34" t="str">
        <f t="shared" si="62"/>
        <v/>
      </c>
      <c r="S822" s="31"/>
      <c r="T822" s="36"/>
      <c r="U822" s="34" t="str">
        <f t="shared" si="63"/>
        <v/>
      </c>
    </row>
    <row r="823" spans="3:21" x14ac:dyDescent="0.2">
      <c r="C823" s="31"/>
      <c r="D823" s="36"/>
      <c r="E823" s="33" t="str">
        <f t="shared" si="64"/>
        <v/>
      </c>
      <c r="F823" s="34" t="str">
        <f t="shared" si="60"/>
        <v/>
      </c>
      <c r="I823" s="31"/>
      <c r="J823" s="36"/>
      <c r="K823" s="34" t="str">
        <f t="shared" si="61"/>
        <v/>
      </c>
      <c r="N823" s="31"/>
      <c r="O823" s="36"/>
      <c r="P823" s="34" t="str">
        <f t="shared" si="62"/>
        <v/>
      </c>
      <c r="S823" s="31"/>
      <c r="T823" s="36"/>
      <c r="U823" s="34" t="str">
        <f t="shared" si="63"/>
        <v/>
      </c>
    </row>
    <row r="824" spans="3:21" x14ac:dyDescent="0.2">
      <c r="C824" s="31"/>
      <c r="D824" s="36"/>
      <c r="E824" s="33" t="str">
        <f t="shared" si="64"/>
        <v/>
      </c>
      <c r="F824" s="34" t="str">
        <f t="shared" si="60"/>
        <v/>
      </c>
      <c r="I824" s="31"/>
      <c r="J824" s="36"/>
      <c r="K824" s="34" t="str">
        <f t="shared" si="61"/>
        <v/>
      </c>
      <c r="N824" s="31"/>
      <c r="O824" s="36"/>
      <c r="P824" s="34" t="str">
        <f t="shared" si="62"/>
        <v/>
      </c>
      <c r="S824" s="31"/>
      <c r="T824" s="36"/>
      <c r="U824" s="34" t="str">
        <f t="shared" si="63"/>
        <v/>
      </c>
    </row>
    <row r="825" spans="3:21" x14ac:dyDescent="0.2">
      <c r="C825" s="31"/>
      <c r="D825" s="36"/>
      <c r="E825" s="33" t="str">
        <f t="shared" si="64"/>
        <v/>
      </c>
      <c r="F825" s="34" t="str">
        <f t="shared" si="60"/>
        <v/>
      </c>
      <c r="I825" s="31"/>
      <c r="J825" s="36"/>
      <c r="K825" s="34" t="str">
        <f t="shared" si="61"/>
        <v/>
      </c>
      <c r="N825" s="31"/>
      <c r="O825" s="36"/>
      <c r="P825" s="34" t="str">
        <f t="shared" si="62"/>
        <v/>
      </c>
      <c r="S825" s="31"/>
      <c r="T825" s="36"/>
      <c r="U825" s="34" t="str">
        <f t="shared" si="63"/>
        <v/>
      </c>
    </row>
    <row r="826" spans="3:21" x14ac:dyDescent="0.2">
      <c r="C826" s="31"/>
      <c r="D826" s="36"/>
      <c r="E826" s="33" t="str">
        <f t="shared" si="64"/>
        <v/>
      </c>
      <c r="F826" s="34" t="str">
        <f t="shared" si="60"/>
        <v/>
      </c>
      <c r="I826" s="31"/>
      <c r="J826" s="36"/>
      <c r="K826" s="34" t="str">
        <f t="shared" si="61"/>
        <v/>
      </c>
      <c r="N826" s="31"/>
      <c r="O826" s="36"/>
      <c r="P826" s="34" t="str">
        <f t="shared" si="62"/>
        <v/>
      </c>
      <c r="S826" s="31"/>
      <c r="T826" s="36"/>
      <c r="U826" s="34" t="str">
        <f t="shared" si="63"/>
        <v/>
      </c>
    </row>
    <row r="827" spans="3:21" x14ac:dyDescent="0.2">
      <c r="C827" s="31"/>
      <c r="D827" s="36"/>
      <c r="E827" s="33" t="str">
        <f t="shared" si="64"/>
        <v/>
      </c>
      <c r="F827" s="34" t="str">
        <f t="shared" si="60"/>
        <v/>
      </c>
      <c r="I827" s="31"/>
      <c r="J827" s="36"/>
      <c r="K827" s="34" t="str">
        <f t="shared" si="61"/>
        <v/>
      </c>
      <c r="N827" s="31"/>
      <c r="O827" s="36"/>
      <c r="P827" s="34" t="str">
        <f t="shared" si="62"/>
        <v/>
      </c>
      <c r="S827" s="31"/>
      <c r="T827" s="36"/>
      <c r="U827" s="34" t="str">
        <f t="shared" si="63"/>
        <v/>
      </c>
    </row>
    <row r="828" spans="3:21" x14ac:dyDescent="0.2">
      <c r="C828" s="31"/>
      <c r="D828" s="36"/>
      <c r="E828" s="33" t="str">
        <f t="shared" si="64"/>
        <v/>
      </c>
      <c r="F828" s="34" t="str">
        <f t="shared" si="60"/>
        <v/>
      </c>
      <c r="I828" s="31"/>
      <c r="J828" s="36"/>
      <c r="K828" s="34" t="str">
        <f t="shared" si="61"/>
        <v/>
      </c>
      <c r="N828" s="31"/>
      <c r="O828" s="36"/>
      <c r="P828" s="34" t="str">
        <f t="shared" si="62"/>
        <v/>
      </c>
      <c r="S828" s="31"/>
      <c r="T828" s="36"/>
      <c r="U828" s="34" t="str">
        <f t="shared" si="63"/>
        <v/>
      </c>
    </row>
    <row r="829" spans="3:21" x14ac:dyDescent="0.2">
      <c r="C829" s="31"/>
      <c r="D829" s="36"/>
      <c r="E829" s="33" t="str">
        <f t="shared" si="64"/>
        <v/>
      </c>
      <c r="F829" s="34" t="str">
        <f t="shared" si="60"/>
        <v/>
      </c>
      <c r="I829" s="31"/>
      <c r="J829" s="36"/>
      <c r="K829" s="34" t="str">
        <f t="shared" si="61"/>
        <v/>
      </c>
      <c r="N829" s="31"/>
      <c r="O829" s="36"/>
      <c r="P829" s="34" t="str">
        <f t="shared" si="62"/>
        <v/>
      </c>
      <c r="S829" s="31"/>
      <c r="T829" s="36"/>
      <c r="U829" s="34" t="str">
        <f t="shared" si="63"/>
        <v/>
      </c>
    </row>
    <row r="830" spans="3:21" x14ac:dyDescent="0.2">
      <c r="C830" s="31"/>
      <c r="D830" s="36"/>
      <c r="E830" s="33" t="str">
        <f t="shared" si="64"/>
        <v/>
      </c>
      <c r="F830" s="34" t="str">
        <f t="shared" si="60"/>
        <v/>
      </c>
      <c r="I830" s="31"/>
      <c r="J830" s="36"/>
      <c r="K830" s="34" t="str">
        <f t="shared" si="61"/>
        <v/>
      </c>
      <c r="N830" s="31"/>
      <c r="O830" s="36"/>
      <c r="P830" s="34" t="str">
        <f t="shared" si="62"/>
        <v/>
      </c>
      <c r="S830" s="31"/>
      <c r="T830" s="36"/>
      <c r="U830" s="34" t="str">
        <f t="shared" si="63"/>
        <v/>
      </c>
    </row>
    <row r="831" spans="3:21" x14ac:dyDescent="0.2">
      <c r="C831" s="31"/>
      <c r="D831" s="36"/>
      <c r="E831" s="33" t="str">
        <f t="shared" si="64"/>
        <v/>
      </c>
      <c r="F831" s="34" t="str">
        <f t="shared" si="60"/>
        <v/>
      </c>
      <c r="I831" s="31"/>
      <c r="J831" s="36"/>
      <c r="K831" s="34" t="str">
        <f t="shared" si="61"/>
        <v/>
      </c>
      <c r="N831" s="31"/>
      <c r="O831" s="36"/>
      <c r="P831" s="34" t="str">
        <f t="shared" si="62"/>
        <v/>
      </c>
      <c r="S831" s="31"/>
      <c r="T831" s="36"/>
      <c r="U831" s="34" t="str">
        <f t="shared" si="63"/>
        <v/>
      </c>
    </row>
    <row r="832" spans="3:21" x14ac:dyDescent="0.2">
      <c r="C832" s="31"/>
      <c r="D832" s="36"/>
      <c r="E832" s="33" t="str">
        <f t="shared" si="64"/>
        <v/>
      </c>
      <c r="F832" s="34" t="str">
        <f t="shared" si="60"/>
        <v/>
      </c>
      <c r="I832" s="31"/>
      <c r="J832" s="36"/>
      <c r="K832" s="34" t="str">
        <f t="shared" si="61"/>
        <v/>
      </c>
      <c r="N832" s="31"/>
      <c r="O832" s="36"/>
      <c r="P832" s="34" t="str">
        <f t="shared" si="62"/>
        <v/>
      </c>
      <c r="S832" s="31"/>
      <c r="T832" s="36"/>
      <c r="U832" s="34" t="str">
        <f t="shared" si="63"/>
        <v/>
      </c>
    </row>
    <row r="833" spans="3:21" x14ac:dyDescent="0.2">
      <c r="C833" s="31"/>
      <c r="D833" s="36"/>
      <c r="E833" s="33" t="str">
        <f t="shared" si="64"/>
        <v/>
      </c>
      <c r="F833" s="34" t="str">
        <f t="shared" si="60"/>
        <v/>
      </c>
      <c r="I833" s="31"/>
      <c r="J833" s="36"/>
      <c r="K833" s="34" t="str">
        <f t="shared" si="61"/>
        <v/>
      </c>
      <c r="N833" s="31"/>
      <c r="O833" s="36"/>
      <c r="P833" s="34" t="str">
        <f t="shared" si="62"/>
        <v/>
      </c>
      <c r="S833" s="31"/>
      <c r="T833" s="36"/>
      <c r="U833" s="34" t="str">
        <f t="shared" si="63"/>
        <v/>
      </c>
    </row>
    <row r="834" spans="3:21" x14ac:dyDescent="0.2">
      <c r="C834" s="31"/>
      <c r="D834" s="36"/>
      <c r="E834" s="33" t="str">
        <f t="shared" si="64"/>
        <v/>
      </c>
      <c r="F834" s="34" t="str">
        <f t="shared" si="60"/>
        <v/>
      </c>
      <c r="I834" s="31"/>
      <c r="J834" s="36"/>
      <c r="K834" s="34" t="str">
        <f t="shared" si="61"/>
        <v/>
      </c>
      <c r="N834" s="31"/>
      <c r="O834" s="36"/>
      <c r="P834" s="34" t="str">
        <f t="shared" si="62"/>
        <v/>
      </c>
      <c r="S834" s="31"/>
      <c r="T834" s="36"/>
      <c r="U834" s="34" t="str">
        <f t="shared" si="63"/>
        <v/>
      </c>
    </row>
    <row r="835" spans="3:21" x14ac:dyDescent="0.2">
      <c r="C835" s="31"/>
      <c r="D835" s="36"/>
      <c r="E835" s="33" t="str">
        <f t="shared" si="64"/>
        <v/>
      </c>
      <c r="F835" s="34" t="str">
        <f t="shared" si="60"/>
        <v/>
      </c>
      <c r="I835" s="31"/>
      <c r="J835" s="36"/>
      <c r="K835" s="34" t="str">
        <f t="shared" si="61"/>
        <v/>
      </c>
      <c r="N835" s="31"/>
      <c r="O835" s="36"/>
      <c r="P835" s="34" t="str">
        <f t="shared" si="62"/>
        <v/>
      </c>
      <c r="S835" s="31"/>
      <c r="T835" s="36"/>
      <c r="U835" s="34" t="str">
        <f t="shared" si="63"/>
        <v/>
      </c>
    </row>
    <row r="836" spans="3:21" x14ac:dyDescent="0.2">
      <c r="C836" s="31"/>
      <c r="D836" s="36"/>
      <c r="E836" s="33" t="str">
        <f t="shared" si="64"/>
        <v/>
      </c>
      <c r="F836" s="34" t="str">
        <f t="shared" si="60"/>
        <v/>
      </c>
      <c r="I836" s="31"/>
      <c r="J836" s="36"/>
      <c r="K836" s="34" t="str">
        <f t="shared" si="61"/>
        <v/>
      </c>
      <c r="N836" s="31"/>
      <c r="O836" s="36"/>
      <c r="P836" s="34" t="str">
        <f t="shared" si="62"/>
        <v/>
      </c>
      <c r="S836" s="31"/>
      <c r="T836" s="36"/>
      <c r="U836" s="34" t="str">
        <f t="shared" si="63"/>
        <v/>
      </c>
    </row>
    <row r="837" spans="3:21" x14ac:dyDescent="0.2">
      <c r="C837" s="31"/>
      <c r="D837" s="36"/>
      <c r="E837" s="33" t="str">
        <f t="shared" si="64"/>
        <v/>
      </c>
      <c r="F837" s="34" t="str">
        <f t="shared" si="60"/>
        <v/>
      </c>
      <c r="I837" s="31"/>
      <c r="J837" s="36"/>
      <c r="K837" s="34" t="str">
        <f t="shared" si="61"/>
        <v/>
      </c>
      <c r="N837" s="31"/>
      <c r="O837" s="36"/>
      <c r="P837" s="34" t="str">
        <f t="shared" si="62"/>
        <v/>
      </c>
      <c r="S837" s="31"/>
      <c r="T837" s="36"/>
      <c r="U837" s="34" t="str">
        <f t="shared" si="63"/>
        <v/>
      </c>
    </row>
    <row r="838" spans="3:21" x14ac:dyDescent="0.2">
      <c r="C838" s="31"/>
      <c r="D838" s="36"/>
      <c r="E838" s="33" t="str">
        <f t="shared" si="64"/>
        <v/>
      </c>
      <c r="F838" s="34" t="str">
        <f t="shared" si="60"/>
        <v/>
      </c>
      <c r="I838" s="31"/>
      <c r="J838" s="36"/>
      <c r="K838" s="34" t="str">
        <f t="shared" si="61"/>
        <v/>
      </c>
      <c r="N838" s="31"/>
      <c r="O838" s="36"/>
      <c r="P838" s="34" t="str">
        <f t="shared" si="62"/>
        <v/>
      </c>
      <c r="S838" s="31"/>
      <c r="T838" s="36"/>
      <c r="U838" s="34" t="str">
        <f t="shared" si="63"/>
        <v/>
      </c>
    </row>
    <row r="839" spans="3:21" x14ac:dyDescent="0.2">
      <c r="C839" s="31"/>
      <c r="D839" s="36"/>
      <c r="E839" s="33" t="str">
        <f t="shared" si="64"/>
        <v/>
      </c>
      <c r="F839" s="34" t="str">
        <f t="shared" si="60"/>
        <v/>
      </c>
      <c r="I839" s="31"/>
      <c r="J839" s="36"/>
      <c r="K839" s="34" t="str">
        <f t="shared" si="61"/>
        <v/>
      </c>
      <c r="N839" s="31"/>
      <c r="O839" s="36"/>
      <c r="P839" s="34" t="str">
        <f t="shared" si="62"/>
        <v/>
      </c>
      <c r="S839" s="31"/>
      <c r="T839" s="36"/>
      <c r="U839" s="34" t="str">
        <f t="shared" si="63"/>
        <v/>
      </c>
    </row>
    <row r="840" spans="3:21" x14ac:dyDescent="0.2">
      <c r="C840" s="31"/>
      <c r="D840" s="36"/>
      <c r="E840" s="33" t="str">
        <f t="shared" si="64"/>
        <v/>
      </c>
      <c r="F840" s="34" t="str">
        <f t="shared" si="60"/>
        <v/>
      </c>
      <c r="I840" s="31"/>
      <c r="J840" s="36"/>
      <c r="K840" s="34" t="str">
        <f t="shared" si="61"/>
        <v/>
      </c>
      <c r="N840" s="31"/>
      <c r="O840" s="36"/>
      <c r="P840" s="34" t="str">
        <f t="shared" si="62"/>
        <v/>
      </c>
      <c r="S840" s="31"/>
      <c r="T840" s="36"/>
      <c r="U840" s="34" t="str">
        <f t="shared" si="63"/>
        <v/>
      </c>
    </row>
    <row r="841" spans="3:21" x14ac:dyDescent="0.2">
      <c r="C841" s="31"/>
      <c r="D841" s="36"/>
      <c r="E841" s="33" t="str">
        <f t="shared" si="64"/>
        <v/>
      </c>
      <c r="F841" s="34" t="str">
        <f t="shared" si="60"/>
        <v/>
      </c>
      <c r="I841" s="31"/>
      <c r="J841" s="36"/>
      <c r="K841" s="34" t="str">
        <f t="shared" si="61"/>
        <v/>
      </c>
      <c r="N841" s="31"/>
      <c r="O841" s="36"/>
      <c r="P841" s="34" t="str">
        <f t="shared" si="62"/>
        <v/>
      </c>
      <c r="S841" s="31"/>
      <c r="T841" s="36"/>
      <c r="U841" s="34" t="str">
        <f t="shared" si="63"/>
        <v/>
      </c>
    </row>
    <row r="842" spans="3:21" x14ac:dyDescent="0.2">
      <c r="C842" s="31"/>
      <c r="D842" s="36"/>
      <c r="E842" s="33" t="str">
        <f t="shared" si="64"/>
        <v/>
      </c>
      <c r="F842" s="34" t="str">
        <f t="shared" si="60"/>
        <v/>
      </c>
      <c r="I842" s="31"/>
      <c r="J842" s="36"/>
      <c r="K842" s="34" t="str">
        <f t="shared" si="61"/>
        <v/>
      </c>
      <c r="N842" s="31"/>
      <c r="O842" s="36"/>
      <c r="P842" s="34" t="str">
        <f t="shared" si="62"/>
        <v/>
      </c>
      <c r="S842" s="31"/>
      <c r="T842" s="36"/>
      <c r="U842" s="34" t="str">
        <f t="shared" si="63"/>
        <v/>
      </c>
    </row>
    <row r="843" spans="3:21" x14ac:dyDescent="0.2">
      <c r="C843" s="31"/>
      <c r="D843" s="36"/>
      <c r="E843" s="33" t="str">
        <f t="shared" si="64"/>
        <v/>
      </c>
      <c r="F843" s="34" t="str">
        <f t="shared" si="60"/>
        <v/>
      </c>
      <c r="I843" s="31"/>
      <c r="J843" s="36"/>
      <c r="K843" s="34" t="str">
        <f t="shared" si="61"/>
        <v/>
      </c>
      <c r="N843" s="31"/>
      <c r="O843" s="36"/>
      <c r="P843" s="34" t="str">
        <f t="shared" si="62"/>
        <v/>
      </c>
      <c r="S843" s="31"/>
      <c r="T843" s="36"/>
      <c r="U843" s="34" t="str">
        <f t="shared" si="63"/>
        <v/>
      </c>
    </row>
    <row r="844" spans="3:21" x14ac:dyDescent="0.2">
      <c r="C844" s="31"/>
      <c r="D844" s="36"/>
      <c r="E844" s="33" t="str">
        <f t="shared" si="64"/>
        <v/>
      </c>
      <c r="F844" s="34" t="str">
        <f t="shared" ref="F844:F907" si="65">IF(ISBLANK(C844),"",IF(OR($X$11="",$Z$11=""),"",IF(AND(MONTH(C844)&gt;=MONTH($X$11&amp;1),MONTH(C844)&lt;=MONTH($Z$11&amp;1)),"summer","winter")))</f>
        <v/>
      </c>
      <c r="I844" s="31"/>
      <c r="J844" s="36"/>
      <c r="K844" s="34" t="str">
        <f t="shared" ref="K844:K907" si="66">IF(ISBLANK(I844),"",IF(OR($X$11="",$Z$11=""),"",IF(AND(MONTH(I844)&gt;=MONTH($X$11&amp;1),MONTH(I844)&lt;=MONTH($Z$11&amp;1)),"summer","winter")))</f>
        <v/>
      </c>
      <c r="N844" s="31"/>
      <c r="O844" s="36"/>
      <c r="P844" s="34" t="str">
        <f t="shared" ref="P844:P907" si="67">IF(ISBLANK(N844),"",IF(OR($X$11="",$Z$11=""),"",IF(AND(MONTH(N844)&gt;=MONTH($X$11&amp;1),MONTH(N844)&lt;=MONTH($Z$11&amp;1)),"summer","winter")))</f>
        <v/>
      </c>
      <c r="S844" s="31"/>
      <c r="T844" s="36"/>
      <c r="U844" s="34" t="str">
        <f t="shared" ref="U844:U907" si="68">IF(ISBLANK(S844),"",IF(OR($X$11="",$Z$11=""),"",IF(AND(MONTH(S844)&gt;=MONTH($X$11&amp;1),MONTH(S844)&lt;=MONTH($Z$11&amp;1)),"summer","winter")))</f>
        <v/>
      </c>
    </row>
    <row r="845" spans="3:21" x14ac:dyDescent="0.2">
      <c r="C845" s="31"/>
      <c r="D845" s="36"/>
      <c r="E845" s="33" t="str">
        <f t="shared" ref="E845:E908" si="69">IF(ISBLANK(D845),"",IF(LEFT(D845,1)="&lt;",0,VALUE(D845)))</f>
        <v/>
      </c>
      <c r="F845" s="34" t="str">
        <f t="shared" si="65"/>
        <v/>
      </c>
      <c r="I845" s="31"/>
      <c r="J845" s="36"/>
      <c r="K845" s="34" t="str">
        <f t="shared" si="66"/>
        <v/>
      </c>
      <c r="N845" s="31"/>
      <c r="O845" s="36"/>
      <c r="P845" s="34" t="str">
        <f t="shared" si="67"/>
        <v/>
      </c>
      <c r="S845" s="31"/>
      <c r="T845" s="36"/>
      <c r="U845" s="34" t="str">
        <f t="shared" si="68"/>
        <v/>
      </c>
    </row>
    <row r="846" spans="3:21" x14ac:dyDescent="0.2">
      <c r="C846" s="31"/>
      <c r="D846" s="36"/>
      <c r="E846" s="33" t="str">
        <f t="shared" si="69"/>
        <v/>
      </c>
      <c r="F846" s="34" t="str">
        <f t="shared" si="65"/>
        <v/>
      </c>
      <c r="I846" s="31"/>
      <c r="J846" s="36"/>
      <c r="K846" s="34" t="str">
        <f t="shared" si="66"/>
        <v/>
      </c>
      <c r="N846" s="31"/>
      <c r="O846" s="36"/>
      <c r="P846" s="34" t="str">
        <f t="shared" si="67"/>
        <v/>
      </c>
      <c r="S846" s="31"/>
      <c r="T846" s="36"/>
      <c r="U846" s="34" t="str">
        <f t="shared" si="68"/>
        <v/>
      </c>
    </row>
    <row r="847" spans="3:21" x14ac:dyDescent="0.2">
      <c r="C847" s="31"/>
      <c r="D847" s="36"/>
      <c r="E847" s="33" t="str">
        <f t="shared" si="69"/>
        <v/>
      </c>
      <c r="F847" s="34" t="str">
        <f t="shared" si="65"/>
        <v/>
      </c>
      <c r="I847" s="31"/>
      <c r="J847" s="36"/>
      <c r="K847" s="34" t="str">
        <f t="shared" si="66"/>
        <v/>
      </c>
      <c r="N847" s="31"/>
      <c r="O847" s="36"/>
      <c r="P847" s="34" t="str">
        <f t="shared" si="67"/>
        <v/>
      </c>
      <c r="S847" s="31"/>
      <c r="T847" s="36"/>
      <c r="U847" s="34" t="str">
        <f t="shared" si="68"/>
        <v/>
      </c>
    </row>
    <row r="848" spans="3:21" x14ac:dyDescent="0.2">
      <c r="C848" s="31"/>
      <c r="D848" s="36"/>
      <c r="E848" s="33" t="str">
        <f t="shared" si="69"/>
        <v/>
      </c>
      <c r="F848" s="34" t="str">
        <f t="shared" si="65"/>
        <v/>
      </c>
      <c r="I848" s="31"/>
      <c r="J848" s="36"/>
      <c r="K848" s="34" t="str">
        <f t="shared" si="66"/>
        <v/>
      </c>
      <c r="N848" s="31"/>
      <c r="O848" s="36"/>
      <c r="P848" s="34" t="str">
        <f t="shared" si="67"/>
        <v/>
      </c>
      <c r="S848" s="31"/>
      <c r="T848" s="36"/>
      <c r="U848" s="34" t="str">
        <f t="shared" si="68"/>
        <v/>
      </c>
    </row>
    <row r="849" spans="3:21" x14ac:dyDescent="0.2">
      <c r="C849" s="31"/>
      <c r="D849" s="36"/>
      <c r="E849" s="33" t="str">
        <f t="shared" si="69"/>
        <v/>
      </c>
      <c r="F849" s="34" t="str">
        <f t="shared" si="65"/>
        <v/>
      </c>
      <c r="I849" s="31"/>
      <c r="J849" s="36"/>
      <c r="K849" s="34" t="str">
        <f t="shared" si="66"/>
        <v/>
      </c>
      <c r="N849" s="31"/>
      <c r="O849" s="36"/>
      <c r="P849" s="34" t="str">
        <f t="shared" si="67"/>
        <v/>
      </c>
      <c r="S849" s="31"/>
      <c r="T849" s="36"/>
      <c r="U849" s="34" t="str">
        <f t="shared" si="68"/>
        <v/>
      </c>
    </row>
    <row r="850" spans="3:21" x14ac:dyDescent="0.2">
      <c r="C850" s="31"/>
      <c r="D850" s="36"/>
      <c r="E850" s="33" t="str">
        <f t="shared" si="69"/>
        <v/>
      </c>
      <c r="F850" s="34" t="str">
        <f t="shared" si="65"/>
        <v/>
      </c>
      <c r="I850" s="31"/>
      <c r="J850" s="36"/>
      <c r="K850" s="34" t="str">
        <f t="shared" si="66"/>
        <v/>
      </c>
      <c r="N850" s="31"/>
      <c r="O850" s="36"/>
      <c r="P850" s="34" t="str">
        <f t="shared" si="67"/>
        <v/>
      </c>
      <c r="S850" s="31"/>
      <c r="T850" s="36"/>
      <c r="U850" s="34" t="str">
        <f t="shared" si="68"/>
        <v/>
      </c>
    </row>
    <row r="851" spans="3:21" x14ac:dyDescent="0.2">
      <c r="C851" s="31"/>
      <c r="D851" s="36"/>
      <c r="E851" s="33" t="str">
        <f t="shared" si="69"/>
        <v/>
      </c>
      <c r="F851" s="34" t="str">
        <f t="shared" si="65"/>
        <v/>
      </c>
      <c r="I851" s="31"/>
      <c r="J851" s="36"/>
      <c r="K851" s="34" t="str">
        <f t="shared" si="66"/>
        <v/>
      </c>
      <c r="N851" s="31"/>
      <c r="O851" s="36"/>
      <c r="P851" s="34" t="str">
        <f t="shared" si="67"/>
        <v/>
      </c>
      <c r="S851" s="31"/>
      <c r="T851" s="36"/>
      <c r="U851" s="34" t="str">
        <f t="shared" si="68"/>
        <v/>
      </c>
    </row>
    <row r="852" spans="3:21" x14ac:dyDescent="0.2">
      <c r="C852" s="31"/>
      <c r="D852" s="36"/>
      <c r="E852" s="33" t="str">
        <f t="shared" si="69"/>
        <v/>
      </c>
      <c r="F852" s="34" t="str">
        <f t="shared" si="65"/>
        <v/>
      </c>
      <c r="I852" s="31"/>
      <c r="J852" s="36"/>
      <c r="K852" s="34" t="str">
        <f t="shared" si="66"/>
        <v/>
      </c>
      <c r="N852" s="31"/>
      <c r="O852" s="36"/>
      <c r="P852" s="34" t="str">
        <f t="shared" si="67"/>
        <v/>
      </c>
      <c r="S852" s="31"/>
      <c r="T852" s="36"/>
      <c r="U852" s="34" t="str">
        <f t="shared" si="68"/>
        <v/>
      </c>
    </row>
    <row r="853" spans="3:21" x14ac:dyDescent="0.2">
      <c r="C853" s="31"/>
      <c r="D853" s="36"/>
      <c r="E853" s="33" t="str">
        <f t="shared" si="69"/>
        <v/>
      </c>
      <c r="F853" s="34" t="str">
        <f t="shared" si="65"/>
        <v/>
      </c>
      <c r="I853" s="31"/>
      <c r="J853" s="36"/>
      <c r="K853" s="34" t="str">
        <f t="shared" si="66"/>
        <v/>
      </c>
      <c r="N853" s="31"/>
      <c r="O853" s="36"/>
      <c r="P853" s="34" t="str">
        <f t="shared" si="67"/>
        <v/>
      </c>
      <c r="S853" s="31"/>
      <c r="T853" s="36"/>
      <c r="U853" s="34" t="str">
        <f t="shared" si="68"/>
        <v/>
      </c>
    </row>
    <row r="854" spans="3:21" x14ac:dyDescent="0.2">
      <c r="C854" s="31"/>
      <c r="D854" s="36"/>
      <c r="E854" s="33" t="str">
        <f t="shared" si="69"/>
        <v/>
      </c>
      <c r="F854" s="34" t="str">
        <f t="shared" si="65"/>
        <v/>
      </c>
      <c r="I854" s="31"/>
      <c r="J854" s="36"/>
      <c r="K854" s="34" t="str">
        <f t="shared" si="66"/>
        <v/>
      </c>
      <c r="N854" s="31"/>
      <c r="O854" s="36"/>
      <c r="P854" s="34" t="str">
        <f t="shared" si="67"/>
        <v/>
      </c>
      <c r="S854" s="31"/>
      <c r="T854" s="36"/>
      <c r="U854" s="34" t="str">
        <f t="shared" si="68"/>
        <v/>
      </c>
    </row>
    <row r="855" spans="3:21" x14ac:dyDescent="0.2">
      <c r="C855" s="31"/>
      <c r="D855" s="36"/>
      <c r="E855" s="33" t="str">
        <f t="shared" si="69"/>
        <v/>
      </c>
      <c r="F855" s="34" t="str">
        <f t="shared" si="65"/>
        <v/>
      </c>
      <c r="I855" s="31"/>
      <c r="J855" s="36"/>
      <c r="K855" s="34" t="str">
        <f t="shared" si="66"/>
        <v/>
      </c>
      <c r="N855" s="31"/>
      <c r="O855" s="36"/>
      <c r="P855" s="34" t="str">
        <f t="shared" si="67"/>
        <v/>
      </c>
      <c r="S855" s="31"/>
      <c r="T855" s="36"/>
      <c r="U855" s="34" t="str">
        <f t="shared" si="68"/>
        <v/>
      </c>
    </row>
    <row r="856" spans="3:21" x14ac:dyDescent="0.2">
      <c r="C856" s="31"/>
      <c r="D856" s="36"/>
      <c r="E856" s="33" t="str">
        <f t="shared" si="69"/>
        <v/>
      </c>
      <c r="F856" s="34" t="str">
        <f t="shared" si="65"/>
        <v/>
      </c>
      <c r="I856" s="31"/>
      <c r="J856" s="36"/>
      <c r="K856" s="34" t="str">
        <f t="shared" si="66"/>
        <v/>
      </c>
      <c r="N856" s="31"/>
      <c r="O856" s="36"/>
      <c r="P856" s="34" t="str">
        <f t="shared" si="67"/>
        <v/>
      </c>
      <c r="S856" s="31"/>
      <c r="T856" s="36"/>
      <c r="U856" s="34" t="str">
        <f t="shared" si="68"/>
        <v/>
      </c>
    </row>
    <row r="857" spans="3:21" x14ac:dyDescent="0.2">
      <c r="C857" s="31"/>
      <c r="D857" s="36"/>
      <c r="E857" s="33" t="str">
        <f t="shared" si="69"/>
        <v/>
      </c>
      <c r="F857" s="34" t="str">
        <f t="shared" si="65"/>
        <v/>
      </c>
      <c r="I857" s="31"/>
      <c r="J857" s="36"/>
      <c r="K857" s="34" t="str">
        <f t="shared" si="66"/>
        <v/>
      </c>
      <c r="N857" s="31"/>
      <c r="O857" s="36"/>
      <c r="P857" s="34" t="str">
        <f t="shared" si="67"/>
        <v/>
      </c>
      <c r="S857" s="31"/>
      <c r="T857" s="36"/>
      <c r="U857" s="34" t="str">
        <f t="shared" si="68"/>
        <v/>
      </c>
    </row>
    <row r="858" spans="3:21" x14ac:dyDescent="0.2">
      <c r="C858" s="31"/>
      <c r="D858" s="36"/>
      <c r="E858" s="33" t="str">
        <f t="shared" si="69"/>
        <v/>
      </c>
      <c r="F858" s="34" t="str">
        <f t="shared" si="65"/>
        <v/>
      </c>
      <c r="I858" s="31"/>
      <c r="J858" s="36"/>
      <c r="K858" s="34" t="str">
        <f t="shared" si="66"/>
        <v/>
      </c>
      <c r="N858" s="31"/>
      <c r="O858" s="36"/>
      <c r="P858" s="34" t="str">
        <f t="shared" si="67"/>
        <v/>
      </c>
      <c r="S858" s="31"/>
      <c r="T858" s="36"/>
      <c r="U858" s="34" t="str">
        <f t="shared" si="68"/>
        <v/>
      </c>
    </row>
    <row r="859" spans="3:21" x14ac:dyDescent="0.2">
      <c r="C859" s="31"/>
      <c r="D859" s="36"/>
      <c r="E859" s="33" t="str">
        <f t="shared" si="69"/>
        <v/>
      </c>
      <c r="F859" s="34" t="str">
        <f t="shared" si="65"/>
        <v/>
      </c>
      <c r="I859" s="31"/>
      <c r="J859" s="36"/>
      <c r="K859" s="34" t="str">
        <f t="shared" si="66"/>
        <v/>
      </c>
      <c r="N859" s="31"/>
      <c r="O859" s="36"/>
      <c r="P859" s="34" t="str">
        <f t="shared" si="67"/>
        <v/>
      </c>
      <c r="S859" s="31"/>
      <c r="T859" s="36"/>
      <c r="U859" s="34" t="str">
        <f t="shared" si="68"/>
        <v/>
      </c>
    </row>
    <row r="860" spans="3:21" x14ac:dyDescent="0.2">
      <c r="C860" s="31"/>
      <c r="D860" s="36"/>
      <c r="E860" s="33" t="str">
        <f t="shared" si="69"/>
        <v/>
      </c>
      <c r="F860" s="34" t="str">
        <f t="shared" si="65"/>
        <v/>
      </c>
      <c r="I860" s="31"/>
      <c r="J860" s="36"/>
      <c r="K860" s="34" t="str">
        <f t="shared" si="66"/>
        <v/>
      </c>
      <c r="N860" s="31"/>
      <c r="O860" s="36"/>
      <c r="P860" s="34" t="str">
        <f t="shared" si="67"/>
        <v/>
      </c>
      <c r="S860" s="31"/>
      <c r="T860" s="36"/>
      <c r="U860" s="34" t="str">
        <f t="shared" si="68"/>
        <v/>
      </c>
    </row>
    <row r="861" spans="3:21" x14ac:dyDescent="0.2">
      <c r="C861" s="31"/>
      <c r="D861" s="36"/>
      <c r="E861" s="33" t="str">
        <f t="shared" si="69"/>
        <v/>
      </c>
      <c r="F861" s="34" t="str">
        <f t="shared" si="65"/>
        <v/>
      </c>
      <c r="I861" s="31"/>
      <c r="J861" s="36"/>
      <c r="K861" s="34" t="str">
        <f t="shared" si="66"/>
        <v/>
      </c>
      <c r="N861" s="31"/>
      <c r="O861" s="36"/>
      <c r="P861" s="34" t="str">
        <f t="shared" si="67"/>
        <v/>
      </c>
      <c r="S861" s="31"/>
      <c r="T861" s="36"/>
      <c r="U861" s="34" t="str">
        <f t="shared" si="68"/>
        <v/>
      </c>
    </row>
    <row r="862" spans="3:21" x14ac:dyDescent="0.2">
      <c r="C862" s="31"/>
      <c r="D862" s="36"/>
      <c r="E862" s="33" t="str">
        <f t="shared" si="69"/>
        <v/>
      </c>
      <c r="F862" s="34" t="str">
        <f t="shared" si="65"/>
        <v/>
      </c>
      <c r="I862" s="31"/>
      <c r="J862" s="36"/>
      <c r="K862" s="34" t="str">
        <f t="shared" si="66"/>
        <v/>
      </c>
      <c r="N862" s="31"/>
      <c r="O862" s="36"/>
      <c r="P862" s="34" t="str">
        <f t="shared" si="67"/>
        <v/>
      </c>
      <c r="S862" s="31"/>
      <c r="T862" s="36"/>
      <c r="U862" s="34" t="str">
        <f t="shared" si="68"/>
        <v/>
      </c>
    </row>
    <row r="863" spans="3:21" x14ac:dyDescent="0.2">
      <c r="C863" s="31"/>
      <c r="D863" s="36"/>
      <c r="E863" s="33" t="str">
        <f t="shared" si="69"/>
        <v/>
      </c>
      <c r="F863" s="34" t="str">
        <f t="shared" si="65"/>
        <v/>
      </c>
      <c r="I863" s="31"/>
      <c r="J863" s="36"/>
      <c r="K863" s="34" t="str">
        <f t="shared" si="66"/>
        <v/>
      </c>
      <c r="N863" s="31"/>
      <c r="O863" s="36"/>
      <c r="P863" s="34" t="str">
        <f t="shared" si="67"/>
        <v/>
      </c>
      <c r="S863" s="31"/>
      <c r="T863" s="36"/>
      <c r="U863" s="34" t="str">
        <f t="shared" si="68"/>
        <v/>
      </c>
    </row>
    <row r="864" spans="3:21" x14ac:dyDescent="0.2">
      <c r="C864" s="31"/>
      <c r="D864" s="36"/>
      <c r="E864" s="33" t="str">
        <f t="shared" si="69"/>
        <v/>
      </c>
      <c r="F864" s="34" t="str">
        <f t="shared" si="65"/>
        <v/>
      </c>
      <c r="I864" s="31"/>
      <c r="J864" s="36"/>
      <c r="K864" s="34" t="str">
        <f t="shared" si="66"/>
        <v/>
      </c>
      <c r="N864" s="31"/>
      <c r="O864" s="36"/>
      <c r="P864" s="34" t="str">
        <f t="shared" si="67"/>
        <v/>
      </c>
      <c r="S864" s="31"/>
      <c r="T864" s="36"/>
      <c r="U864" s="34" t="str">
        <f t="shared" si="68"/>
        <v/>
      </c>
    </row>
    <row r="865" spans="3:21" x14ac:dyDescent="0.2">
      <c r="C865" s="31"/>
      <c r="D865" s="36"/>
      <c r="E865" s="33" t="str">
        <f t="shared" si="69"/>
        <v/>
      </c>
      <c r="F865" s="34" t="str">
        <f t="shared" si="65"/>
        <v/>
      </c>
      <c r="I865" s="31"/>
      <c r="J865" s="36"/>
      <c r="K865" s="34" t="str">
        <f t="shared" si="66"/>
        <v/>
      </c>
      <c r="N865" s="31"/>
      <c r="O865" s="36"/>
      <c r="P865" s="34" t="str">
        <f t="shared" si="67"/>
        <v/>
      </c>
      <c r="S865" s="31"/>
      <c r="T865" s="36"/>
      <c r="U865" s="34" t="str">
        <f t="shared" si="68"/>
        <v/>
      </c>
    </row>
    <row r="866" spans="3:21" x14ac:dyDescent="0.2">
      <c r="C866" s="31"/>
      <c r="D866" s="36"/>
      <c r="E866" s="33" t="str">
        <f t="shared" si="69"/>
        <v/>
      </c>
      <c r="F866" s="34" t="str">
        <f t="shared" si="65"/>
        <v/>
      </c>
      <c r="I866" s="31"/>
      <c r="J866" s="36"/>
      <c r="K866" s="34" t="str">
        <f t="shared" si="66"/>
        <v/>
      </c>
      <c r="N866" s="31"/>
      <c r="O866" s="36"/>
      <c r="P866" s="34" t="str">
        <f t="shared" si="67"/>
        <v/>
      </c>
      <c r="S866" s="31"/>
      <c r="T866" s="36"/>
      <c r="U866" s="34" t="str">
        <f t="shared" si="68"/>
        <v/>
      </c>
    </row>
    <row r="867" spans="3:21" x14ac:dyDescent="0.2">
      <c r="C867" s="31"/>
      <c r="D867" s="36"/>
      <c r="E867" s="33" t="str">
        <f t="shared" si="69"/>
        <v/>
      </c>
      <c r="F867" s="34" t="str">
        <f t="shared" si="65"/>
        <v/>
      </c>
      <c r="I867" s="31"/>
      <c r="J867" s="36"/>
      <c r="K867" s="34" t="str">
        <f t="shared" si="66"/>
        <v/>
      </c>
      <c r="N867" s="31"/>
      <c r="O867" s="36"/>
      <c r="P867" s="34" t="str">
        <f t="shared" si="67"/>
        <v/>
      </c>
      <c r="S867" s="31"/>
      <c r="T867" s="36"/>
      <c r="U867" s="34" t="str">
        <f t="shared" si="68"/>
        <v/>
      </c>
    </row>
    <row r="868" spans="3:21" x14ac:dyDescent="0.2">
      <c r="C868" s="31"/>
      <c r="D868" s="36"/>
      <c r="E868" s="33" t="str">
        <f t="shared" si="69"/>
        <v/>
      </c>
      <c r="F868" s="34" t="str">
        <f t="shared" si="65"/>
        <v/>
      </c>
      <c r="I868" s="31"/>
      <c r="J868" s="36"/>
      <c r="K868" s="34" t="str">
        <f t="shared" si="66"/>
        <v/>
      </c>
      <c r="N868" s="31"/>
      <c r="O868" s="36"/>
      <c r="P868" s="34" t="str">
        <f t="shared" si="67"/>
        <v/>
      </c>
      <c r="S868" s="31"/>
      <c r="T868" s="36"/>
      <c r="U868" s="34" t="str">
        <f t="shared" si="68"/>
        <v/>
      </c>
    </row>
    <row r="869" spans="3:21" x14ac:dyDescent="0.2">
      <c r="C869" s="31"/>
      <c r="D869" s="36"/>
      <c r="E869" s="33" t="str">
        <f t="shared" si="69"/>
        <v/>
      </c>
      <c r="F869" s="34" t="str">
        <f t="shared" si="65"/>
        <v/>
      </c>
      <c r="I869" s="31"/>
      <c r="J869" s="36"/>
      <c r="K869" s="34" t="str">
        <f t="shared" si="66"/>
        <v/>
      </c>
      <c r="N869" s="31"/>
      <c r="O869" s="36"/>
      <c r="P869" s="34" t="str">
        <f t="shared" si="67"/>
        <v/>
      </c>
      <c r="S869" s="31"/>
      <c r="T869" s="36"/>
      <c r="U869" s="34" t="str">
        <f t="shared" si="68"/>
        <v/>
      </c>
    </row>
    <row r="870" spans="3:21" x14ac:dyDescent="0.2">
      <c r="C870" s="31"/>
      <c r="D870" s="36"/>
      <c r="E870" s="33" t="str">
        <f t="shared" si="69"/>
        <v/>
      </c>
      <c r="F870" s="34" t="str">
        <f t="shared" si="65"/>
        <v/>
      </c>
      <c r="I870" s="31"/>
      <c r="J870" s="36"/>
      <c r="K870" s="34" t="str">
        <f t="shared" si="66"/>
        <v/>
      </c>
      <c r="N870" s="31"/>
      <c r="O870" s="36"/>
      <c r="P870" s="34" t="str">
        <f t="shared" si="67"/>
        <v/>
      </c>
      <c r="S870" s="31"/>
      <c r="T870" s="36"/>
      <c r="U870" s="34" t="str">
        <f t="shared" si="68"/>
        <v/>
      </c>
    </row>
    <row r="871" spans="3:21" x14ac:dyDescent="0.2">
      <c r="C871" s="31"/>
      <c r="D871" s="36"/>
      <c r="E871" s="33" t="str">
        <f t="shared" si="69"/>
        <v/>
      </c>
      <c r="F871" s="34" t="str">
        <f t="shared" si="65"/>
        <v/>
      </c>
      <c r="I871" s="31"/>
      <c r="J871" s="36"/>
      <c r="K871" s="34" t="str">
        <f t="shared" si="66"/>
        <v/>
      </c>
      <c r="N871" s="31"/>
      <c r="O871" s="36"/>
      <c r="P871" s="34" t="str">
        <f t="shared" si="67"/>
        <v/>
      </c>
      <c r="S871" s="31"/>
      <c r="T871" s="36"/>
      <c r="U871" s="34" t="str">
        <f t="shared" si="68"/>
        <v/>
      </c>
    </row>
    <row r="872" spans="3:21" x14ac:dyDescent="0.2">
      <c r="C872" s="31"/>
      <c r="D872" s="36"/>
      <c r="E872" s="33" t="str">
        <f t="shared" si="69"/>
        <v/>
      </c>
      <c r="F872" s="34" t="str">
        <f t="shared" si="65"/>
        <v/>
      </c>
      <c r="I872" s="31"/>
      <c r="J872" s="36"/>
      <c r="K872" s="34" t="str">
        <f t="shared" si="66"/>
        <v/>
      </c>
      <c r="N872" s="31"/>
      <c r="O872" s="36"/>
      <c r="P872" s="34" t="str">
        <f t="shared" si="67"/>
        <v/>
      </c>
      <c r="S872" s="31"/>
      <c r="T872" s="36"/>
      <c r="U872" s="34" t="str">
        <f t="shared" si="68"/>
        <v/>
      </c>
    </row>
    <row r="873" spans="3:21" x14ac:dyDescent="0.2">
      <c r="C873" s="31"/>
      <c r="D873" s="36"/>
      <c r="E873" s="33" t="str">
        <f t="shared" si="69"/>
        <v/>
      </c>
      <c r="F873" s="34" t="str">
        <f t="shared" si="65"/>
        <v/>
      </c>
      <c r="I873" s="31"/>
      <c r="J873" s="36"/>
      <c r="K873" s="34" t="str">
        <f t="shared" si="66"/>
        <v/>
      </c>
      <c r="N873" s="31"/>
      <c r="O873" s="36"/>
      <c r="P873" s="34" t="str">
        <f t="shared" si="67"/>
        <v/>
      </c>
      <c r="S873" s="31"/>
      <c r="T873" s="36"/>
      <c r="U873" s="34" t="str">
        <f t="shared" si="68"/>
        <v/>
      </c>
    </row>
    <row r="874" spans="3:21" x14ac:dyDescent="0.2">
      <c r="C874" s="31"/>
      <c r="D874" s="36"/>
      <c r="E874" s="33" t="str">
        <f t="shared" si="69"/>
        <v/>
      </c>
      <c r="F874" s="34" t="str">
        <f t="shared" si="65"/>
        <v/>
      </c>
      <c r="I874" s="31"/>
      <c r="J874" s="36"/>
      <c r="K874" s="34" t="str">
        <f t="shared" si="66"/>
        <v/>
      </c>
      <c r="N874" s="31"/>
      <c r="O874" s="36"/>
      <c r="P874" s="34" t="str">
        <f t="shared" si="67"/>
        <v/>
      </c>
      <c r="S874" s="31"/>
      <c r="T874" s="36"/>
      <c r="U874" s="34" t="str">
        <f t="shared" si="68"/>
        <v/>
      </c>
    </row>
    <row r="875" spans="3:21" x14ac:dyDescent="0.2">
      <c r="C875" s="31"/>
      <c r="D875" s="36"/>
      <c r="E875" s="33" t="str">
        <f t="shared" si="69"/>
        <v/>
      </c>
      <c r="F875" s="34" t="str">
        <f t="shared" si="65"/>
        <v/>
      </c>
      <c r="I875" s="31"/>
      <c r="J875" s="36"/>
      <c r="K875" s="34" t="str">
        <f t="shared" si="66"/>
        <v/>
      </c>
      <c r="N875" s="31"/>
      <c r="O875" s="36"/>
      <c r="P875" s="34" t="str">
        <f t="shared" si="67"/>
        <v/>
      </c>
      <c r="S875" s="31"/>
      <c r="T875" s="36"/>
      <c r="U875" s="34" t="str">
        <f t="shared" si="68"/>
        <v/>
      </c>
    </row>
    <row r="876" spans="3:21" x14ac:dyDescent="0.2">
      <c r="C876" s="31"/>
      <c r="D876" s="36"/>
      <c r="E876" s="33" t="str">
        <f t="shared" si="69"/>
        <v/>
      </c>
      <c r="F876" s="34" t="str">
        <f t="shared" si="65"/>
        <v/>
      </c>
      <c r="I876" s="31"/>
      <c r="J876" s="36"/>
      <c r="K876" s="34" t="str">
        <f t="shared" si="66"/>
        <v/>
      </c>
      <c r="N876" s="31"/>
      <c r="O876" s="36"/>
      <c r="P876" s="34" t="str">
        <f t="shared" si="67"/>
        <v/>
      </c>
      <c r="S876" s="31"/>
      <c r="T876" s="36"/>
      <c r="U876" s="34" t="str">
        <f t="shared" si="68"/>
        <v/>
      </c>
    </row>
    <row r="877" spans="3:21" x14ac:dyDescent="0.2">
      <c r="C877" s="31"/>
      <c r="D877" s="36"/>
      <c r="E877" s="33" t="str">
        <f t="shared" si="69"/>
        <v/>
      </c>
      <c r="F877" s="34" t="str">
        <f t="shared" si="65"/>
        <v/>
      </c>
      <c r="I877" s="31"/>
      <c r="J877" s="36"/>
      <c r="K877" s="34" t="str">
        <f t="shared" si="66"/>
        <v/>
      </c>
      <c r="N877" s="31"/>
      <c r="O877" s="36"/>
      <c r="P877" s="34" t="str">
        <f t="shared" si="67"/>
        <v/>
      </c>
      <c r="S877" s="31"/>
      <c r="T877" s="36"/>
      <c r="U877" s="34" t="str">
        <f t="shared" si="68"/>
        <v/>
      </c>
    </row>
    <row r="878" spans="3:21" x14ac:dyDescent="0.2">
      <c r="C878" s="31"/>
      <c r="D878" s="36"/>
      <c r="E878" s="33" t="str">
        <f t="shared" si="69"/>
        <v/>
      </c>
      <c r="F878" s="34" t="str">
        <f t="shared" si="65"/>
        <v/>
      </c>
      <c r="I878" s="31"/>
      <c r="J878" s="36"/>
      <c r="K878" s="34" t="str">
        <f t="shared" si="66"/>
        <v/>
      </c>
      <c r="N878" s="31"/>
      <c r="O878" s="36"/>
      <c r="P878" s="34" t="str">
        <f t="shared" si="67"/>
        <v/>
      </c>
      <c r="S878" s="31"/>
      <c r="T878" s="36"/>
      <c r="U878" s="34" t="str">
        <f t="shared" si="68"/>
        <v/>
      </c>
    </row>
    <row r="879" spans="3:21" x14ac:dyDescent="0.2">
      <c r="C879" s="31"/>
      <c r="D879" s="36"/>
      <c r="E879" s="33" t="str">
        <f t="shared" si="69"/>
        <v/>
      </c>
      <c r="F879" s="34" t="str">
        <f t="shared" si="65"/>
        <v/>
      </c>
      <c r="I879" s="31"/>
      <c r="J879" s="36"/>
      <c r="K879" s="34" t="str">
        <f t="shared" si="66"/>
        <v/>
      </c>
      <c r="N879" s="31"/>
      <c r="O879" s="36"/>
      <c r="P879" s="34" t="str">
        <f t="shared" si="67"/>
        <v/>
      </c>
      <c r="S879" s="31"/>
      <c r="T879" s="36"/>
      <c r="U879" s="34" t="str">
        <f t="shared" si="68"/>
        <v/>
      </c>
    </row>
    <row r="880" spans="3:21" x14ac:dyDescent="0.2">
      <c r="C880" s="31"/>
      <c r="D880" s="36"/>
      <c r="E880" s="33" t="str">
        <f t="shared" si="69"/>
        <v/>
      </c>
      <c r="F880" s="34" t="str">
        <f t="shared" si="65"/>
        <v/>
      </c>
      <c r="I880" s="31"/>
      <c r="J880" s="36"/>
      <c r="K880" s="34" t="str">
        <f t="shared" si="66"/>
        <v/>
      </c>
      <c r="N880" s="31"/>
      <c r="O880" s="36"/>
      <c r="P880" s="34" t="str">
        <f t="shared" si="67"/>
        <v/>
      </c>
      <c r="S880" s="31"/>
      <c r="T880" s="36"/>
      <c r="U880" s="34" t="str">
        <f t="shared" si="68"/>
        <v/>
      </c>
    </row>
    <row r="881" spans="3:21" x14ac:dyDescent="0.2">
      <c r="C881" s="31"/>
      <c r="D881" s="36"/>
      <c r="E881" s="33" t="str">
        <f t="shared" si="69"/>
        <v/>
      </c>
      <c r="F881" s="34" t="str">
        <f t="shared" si="65"/>
        <v/>
      </c>
      <c r="I881" s="31"/>
      <c r="J881" s="36"/>
      <c r="K881" s="34" t="str">
        <f t="shared" si="66"/>
        <v/>
      </c>
      <c r="N881" s="31"/>
      <c r="O881" s="36"/>
      <c r="P881" s="34" t="str">
        <f t="shared" si="67"/>
        <v/>
      </c>
      <c r="S881" s="31"/>
      <c r="T881" s="36"/>
      <c r="U881" s="34" t="str">
        <f t="shared" si="68"/>
        <v/>
      </c>
    </row>
    <row r="882" spans="3:21" x14ac:dyDescent="0.2">
      <c r="C882" s="31"/>
      <c r="D882" s="36"/>
      <c r="E882" s="33" t="str">
        <f t="shared" si="69"/>
        <v/>
      </c>
      <c r="F882" s="34" t="str">
        <f t="shared" si="65"/>
        <v/>
      </c>
      <c r="I882" s="31"/>
      <c r="J882" s="36"/>
      <c r="K882" s="34" t="str">
        <f t="shared" si="66"/>
        <v/>
      </c>
      <c r="N882" s="31"/>
      <c r="O882" s="36"/>
      <c r="P882" s="34" t="str">
        <f t="shared" si="67"/>
        <v/>
      </c>
      <c r="S882" s="31"/>
      <c r="T882" s="36"/>
      <c r="U882" s="34" t="str">
        <f t="shared" si="68"/>
        <v/>
      </c>
    </row>
    <row r="883" spans="3:21" x14ac:dyDescent="0.2">
      <c r="C883" s="31"/>
      <c r="D883" s="36"/>
      <c r="E883" s="33" t="str">
        <f t="shared" si="69"/>
        <v/>
      </c>
      <c r="F883" s="34" t="str">
        <f t="shared" si="65"/>
        <v/>
      </c>
      <c r="I883" s="31"/>
      <c r="J883" s="36"/>
      <c r="K883" s="34" t="str">
        <f t="shared" si="66"/>
        <v/>
      </c>
      <c r="N883" s="31"/>
      <c r="O883" s="36"/>
      <c r="P883" s="34" t="str">
        <f t="shared" si="67"/>
        <v/>
      </c>
      <c r="S883" s="31"/>
      <c r="T883" s="36"/>
      <c r="U883" s="34" t="str">
        <f t="shared" si="68"/>
        <v/>
      </c>
    </row>
    <row r="884" spans="3:21" x14ac:dyDescent="0.2">
      <c r="C884" s="31"/>
      <c r="D884" s="36"/>
      <c r="E884" s="33" t="str">
        <f t="shared" si="69"/>
        <v/>
      </c>
      <c r="F884" s="34" t="str">
        <f t="shared" si="65"/>
        <v/>
      </c>
      <c r="I884" s="31"/>
      <c r="J884" s="36"/>
      <c r="K884" s="34" t="str">
        <f t="shared" si="66"/>
        <v/>
      </c>
      <c r="N884" s="31"/>
      <c r="O884" s="36"/>
      <c r="P884" s="34" t="str">
        <f t="shared" si="67"/>
        <v/>
      </c>
      <c r="S884" s="31"/>
      <c r="T884" s="36"/>
      <c r="U884" s="34" t="str">
        <f t="shared" si="68"/>
        <v/>
      </c>
    </row>
    <row r="885" spans="3:21" x14ac:dyDescent="0.2">
      <c r="C885" s="31"/>
      <c r="D885" s="36"/>
      <c r="E885" s="33" t="str">
        <f t="shared" si="69"/>
        <v/>
      </c>
      <c r="F885" s="34" t="str">
        <f t="shared" si="65"/>
        <v/>
      </c>
      <c r="I885" s="31"/>
      <c r="J885" s="36"/>
      <c r="K885" s="34" t="str">
        <f t="shared" si="66"/>
        <v/>
      </c>
      <c r="N885" s="31"/>
      <c r="O885" s="36"/>
      <c r="P885" s="34" t="str">
        <f t="shared" si="67"/>
        <v/>
      </c>
      <c r="S885" s="31"/>
      <c r="T885" s="36"/>
      <c r="U885" s="34" t="str">
        <f t="shared" si="68"/>
        <v/>
      </c>
    </row>
    <row r="886" spans="3:21" x14ac:dyDescent="0.2">
      <c r="C886" s="31"/>
      <c r="D886" s="36"/>
      <c r="E886" s="33" t="str">
        <f t="shared" si="69"/>
        <v/>
      </c>
      <c r="F886" s="34" t="str">
        <f t="shared" si="65"/>
        <v/>
      </c>
      <c r="I886" s="31"/>
      <c r="J886" s="36"/>
      <c r="K886" s="34" t="str">
        <f t="shared" si="66"/>
        <v/>
      </c>
      <c r="N886" s="31"/>
      <c r="O886" s="36"/>
      <c r="P886" s="34" t="str">
        <f t="shared" si="67"/>
        <v/>
      </c>
      <c r="S886" s="31"/>
      <c r="T886" s="36"/>
      <c r="U886" s="34" t="str">
        <f t="shared" si="68"/>
        <v/>
      </c>
    </row>
    <row r="887" spans="3:21" x14ac:dyDescent="0.2">
      <c r="C887" s="31"/>
      <c r="D887" s="36"/>
      <c r="E887" s="33" t="str">
        <f t="shared" si="69"/>
        <v/>
      </c>
      <c r="F887" s="34" t="str">
        <f t="shared" si="65"/>
        <v/>
      </c>
      <c r="I887" s="31"/>
      <c r="J887" s="36"/>
      <c r="K887" s="34" t="str">
        <f t="shared" si="66"/>
        <v/>
      </c>
      <c r="N887" s="31"/>
      <c r="O887" s="36"/>
      <c r="P887" s="34" t="str">
        <f t="shared" si="67"/>
        <v/>
      </c>
      <c r="S887" s="31"/>
      <c r="T887" s="36"/>
      <c r="U887" s="34" t="str">
        <f t="shared" si="68"/>
        <v/>
      </c>
    </row>
    <row r="888" spans="3:21" x14ac:dyDescent="0.2">
      <c r="C888" s="31"/>
      <c r="D888" s="36"/>
      <c r="E888" s="33" t="str">
        <f t="shared" si="69"/>
        <v/>
      </c>
      <c r="F888" s="34" t="str">
        <f t="shared" si="65"/>
        <v/>
      </c>
      <c r="I888" s="31"/>
      <c r="J888" s="36"/>
      <c r="K888" s="34" t="str">
        <f t="shared" si="66"/>
        <v/>
      </c>
      <c r="N888" s="31"/>
      <c r="O888" s="36"/>
      <c r="P888" s="34" t="str">
        <f t="shared" si="67"/>
        <v/>
      </c>
      <c r="S888" s="31"/>
      <c r="T888" s="36"/>
      <c r="U888" s="34" t="str">
        <f t="shared" si="68"/>
        <v/>
      </c>
    </row>
    <row r="889" spans="3:21" x14ac:dyDescent="0.2">
      <c r="C889" s="31"/>
      <c r="D889" s="36"/>
      <c r="E889" s="33" t="str">
        <f t="shared" si="69"/>
        <v/>
      </c>
      <c r="F889" s="34" t="str">
        <f t="shared" si="65"/>
        <v/>
      </c>
      <c r="I889" s="31"/>
      <c r="J889" s="36"/>
      <c r="K889" s="34" t="str">
        <f t="shared" si="66"/>
        <v/>
      </c>
      <c r="N889" s="31"/>
      <c r="O889" s="36"/>
      <c r="P889" s="34" t="str">
        <f t="shared" si="67"/>
        <v/>
      </c>
      <c r="S889" s="31"/>
      <c r="T889" s="36"/>
      <c r="U889" s="34" t="str">
        <f t="shared" si="68"/>
        <v/>
      </c>
    </row>
    <row r="890" spans="3:21" x14ac:dyDescent="0.2">
      <c r="C890" s="31"/>
      <c r="D890" s="36"/>
      <c r="E890" s="33" t="str">
        <f t="shared" si="69"/>
        <v/>
      </c>
      <c r="F890" s="34" t="str">
        <f t="shared" si="65"/>
        <v/>
      </c>
      <c r="I890" s="31"/>
      <c r="J890" s="36"/>
      <c r="K890" s="34" t="str">
        <f t="shared" si="66"/>
        <v/>
      </c>
      <c r="N890" s="31"/>
      <c r="O890" s="36"/>
      <c r="P890" s="34" t="str">
        <f t="shared" si="67"/>
        <v/>
      </c>
      <c r="S890" s="31"/>
      <c r="T890" s="36"/>
      <c r="U890" s="34" t="str">
        <f t="shared" si="68"/>
        <v/>
      </c>
    </row>
    <row r="891" spans="3:21" x14ac:dyDescent="0.2">
      <c r="C891" s="31"/>
      <c r="D891" s="36"/>
      <c r="E891" s="33" t="str">
        <f t="shared" si="69"/>
        <v/>
      </c>
      <c r="F891" s="34" t="str">
        <f t="shared" si="65"/>
        <v/>
      </c>
      <c r="I891" s="31"/>
      <c r="J891" s="36"/>
      <c r="K891" s="34" t="str">
        <f t="shared" si="66"/>
        <v/>
      </c>
      <c r="N891" s="31"/>
      <c r="O891" s="36"/>
      <c r="P891" s="34" t="str">
        <f t="shared" si="67"/>
        <v/>
      </c>
      <c r="S891" s="31"/>
      <c r="T891" s="36"/>
      <c r="U891" s="34" t="str">
        <f t="shared" si="68"/>
        <v/>
      </c>
    </row>
    <row r="892" spans="3:21" x14ac:dyDescent="0.2">
      <c r="C892" s="31"/>
      <c r="D892" s="36"/>
      <c r="E892" s="33" t="str">
        <f t="shared" si="69"/>
        <v/>
      </c>
      <c r="F892" s="34" t="str">
        <f t="shared" si="65"/>
        <v/>
      </c>
      <c r="I892" s="31"/>
      <c r="J892" s="36"/>
      <c r="K892" s="34" t="str">
        <f t="shared" si="66"/>
        <v/>
      </c>
      <c r="N892" s="31"/>
      <c r="O892" s="36"/>
      <c r="P892" s="34" t="str">
        <f t="shared" si="67"/>
        <v/>
      </c>
      <c r="S892" s="31"/>
      <c r="T892" s="36"/>
      <c r="U892" s="34" t="str">
        <f t="shared" si="68"/>
        <v/>
      </c>
    </row>
    <row r="893" spans="3:21" x14ac:dyDescent="0.2">
      <c r="C893" s="31"/>
      <c r="D893" s="36"/>
      <c r="E893" s="33" t="str">
        <f t="shared" si="69"/>
        <v/>
      </c>
      <c r="F893" s="34" t="str">
        <f t="shared" si="65"/>
        <v/>
      </c>
      <c r="I893" s="31"/>
      <c r="J893" s="36"/>
      <c r="K893" s="34" t="str">
        <f t="shared" si="66"/>
        <v/>
      </c>
      <c r="N893" s="31"/>
      <c r="O893" s="36"/>
      <c r="P893" s="34" t="str">
        <f t="shared" si="67"/>
        <v/>
      </c>
      <c r="S893" s="31"/>
      <c r="T893" s="36"/>
      <c r="U893" s="34" t="str">
        <f t="shared" si="68"/>
        <v/>
      </c>
    </row>
    <row r="894" spans="3:21" x14ac:dyDescent="0.2">
      <c r="C894" s="31"/>
      <c r="D894" s="36"/>
      <c r="E894" s="33" t="str">
        <f t="shared" si="69"/>
        <v/>
      </c>
      <c r="F894" s="34" t="str">
        <f t="shared" si="65"/>
        <v/>
      </c>
      <c r="I894" s="31"/>
      <c r="J894" s="36"/>
      <c r="K894" s="34" t="str">
        <f t="shared" si="66"/>
        <v/>
      </c>
      <c r="N894" s="31"/>
      <c r="O894" s="36"/>
      <c r="P894" s="34" t="str">
        <f t="shared" si="67"/>
        <v/>
      </c>
      <c r="S894" s="31"/>
      <c r="T894" s="36"/>
      <c r="U894" s="34" t="str">
        <f t="shared" si="68"/>
        <v/>
      </c>
    </row>
    <row r="895" spans="3:21" x14ac:dyDescent="0.2">
      <c r="C895" s="31"/>
      <c r="D895" s="36"/>
      <c r="E895" s="33" t="str">
        <f t="shared" si="69"/>
        <v/>
      </c>
      <c r="F895" s="34" t="str">
        <f t="shared" si="65"/>
        <v/>
      </c>
      <c r="I895" s="31"/>
      <c r="J895" s="36"/>
      <c r="K895" s="34" t="str">
        <f t="shared" si="66"/>
        <v/>
      </c>
      <c r="N895" s="31"/>
      <c r="O895" s="36"/>
      <c r="P895" s="34" t="str">
        <f t="shared" si="67"/>
        <v/>
      </c>
      <c r="S895" s="31"/>
      <c r="T895" s="36"/>
      <c r="U895" s="34" t="str">
        <f t="shared" si="68"/>
        <v/>
      </c>
    </row>
    <row r="896" spans="3:21" x14ac:dyDescent="0.2">
      <c r="C896" s="31"/>
      <c r="D896" s="36"/>
      <c r="E896" s="33" t="str">
        <f t="shared" si="69"/>
        <v/>
      </c>
      <c r="F896" s="34" t="str">
        <f t="shared" si="65"/>
        <v/>
      </c>
      <c r="I896" s="31"/>
      <c r="J896" s="36"/>
      <c r="K896" s="34" t="str">
        <f t="shared" si="66"/>
        <v/>
      </c>
      <c r="N896" s="31"/>
      <c r="O896" s="36"/>
      <c r="P896" s="34" t="str">
        <f t="shared" si="67"/>
        <v/>
      </c>
      <c r="S896" s="31"/>
      <c r="T896" s="36"/>
      <c r="U896" s="34" t="str">
        <f t="shared" si="68"/>
        <v/>
      </c>
    </row>
    <row r="897" spans="3:21" x14ac:dyDescent="0.2">
      <c r="C897" s="31"/>
      <c r="D897" s="36"/>
      <c r="E897" s="33" t="str">
        <f t="shared" si="69"/>
        <v/>
      </c>
      <c r="F897" s="34" t="str">
        <f t="shared" si="65"/>
        <v/>
      </c>
      <c r="I897" s="31"/>
      <c r="J897" s="36"/>
      <c r="K897" s="34" t="str">
        <f t="shared" si="66"/>
        <v/>
      </c>
      <c r="N897" s="31"/>
      <c r="O897" s="36"/>
      <c r="P897" s="34" t="str">
        <f t="shared" si="67"/>
        <v/>
      </c>
      <c r="S897" s="31"/>
      <c r="T897" s="36"/>
      <c r="U897" s="34" t="str">
        <f t="shared" si="68"/>
        <v/>
      </c>
    </row>
    <row r="898" spans="3:21" x14ac:dyDescent="0.2">
      <c r="C898" s="31"/>
      <c r="D898" s="36"/>
      <c r="E898" s="33" t="str">
        <f t="shared" si="69"/>
        <v/>
      </c>
      <c r="F898" s="34" t="str">
        <f t="shared" si="65"/>
        <v/>
      </c>
      <c r="I898" s="31"/>
      <c r="J898" s="36"/>
      <c r="K898" s="34" t="str">
        <f t="shared" si="66"/>
        <v/>
      </c>
      <c r="N898" s="31"/>
      <c r="O898" s="36"/>
      <c r="P898" s="34" t="str">
        <f t="shared" si="67"/>
        <v/>
      </c>
      <c r="S898" s="31"/>
      <c r="T898" s="36"/>
      <c r="U898" s="34" t="str">
        <f t="shared" si="68"/>
        <v/>
      </c>
    </row>
    <row r="899" spans="3:21" x14ac:dyDescent="0.2">
      <c r="C899" s="31"/>
      <c r="D899" s="36"/>
      <c r="E899" s="33" t="str">
        <f t="shared" si="69"/>
        <v/>
      </c>
      <c r="F899" s="34" t="str">
        <f t="shared" si="65"/>
        <v/>
      </c>
      <c r="I899" s="31"/>
      <c r="J899" s="36"/>
      <c r="K899" s="34" t="str">
        <f t="shared" si="66"/>
        <v/>
      </c>
      <c r="N899" s="31"/>
      <c r="O899" s="36"/>
      <c r="P899" s="34" t="str">
        <f t="shared" si="67"/>
        <v/>
      </c>
      <c r="S899" s="31"/>
      <c r="T899" s="36"/>
      <c r="U899" s="34" t="str">
        <f t="shared" si="68"/>
        <v/>
      </c>
    </row>
    <row r="900" spans="3:21" x14ac:dyDescent="0.2">
      <c r="C900" s="31"/>
      <c r="D900" s="36"/>
      <c r="E900" s="33" t="str">
        <f t="shared" si="69"/>
        <v/>
      </c>
      <c r="F900" s="34" t="str">
        <f t="shared" si="65"/>
        <v/>
      </c>
      <c r="I900" s="31"/>
      <c r="J900" s="36"/>
      <c r="K900" s="34" t="str">
        <f t="shared" si="66"/>
        <v/>
      </c>
      <c r="N900" s="31"/>
      <c r="O900" s="36"/>
      <c r="P900" s="34" t="str">
        <f t="shared" si="67"/>
        <v/>
      </c>
      <c r="S900" s="31"/>
      <c r="T900" s="36"/>
      <c r="U900" s="34" t="str">
        <f t="shared" si="68"/>
        <v/>
      </c>
    </row>
    <row r="901" spans="3:21" x14ac:dyDescent="0.2">
      <c r="C901" s="31"/>
      <c r="D901" s="36"/>
      <c r="E901" s="33" t="str">
        <f t="shared" si="69"/>
        <v/>
      </c>
      <c r="F901" s="34" t="str">
        <f t="shared" si="65"/>
        <v/>
      </c>
      <c r="I901" s="31"/>
      <c r="J901" s="36"/>
      <c r="K901" s="34" t="str">
        <f t="shared" si="66"/>
        <v/>
      </c>
      <c r="N901" s="31"/>
      <c r="O901" s="36"/>
      <c r="P901" s="34" t="str">
        <f t="shared" si="67"/>
        <v/>
      </c>
      <c r="S901" s="31"/>
      <c r="T901" s="36"/>
      <c r="U901" s="34" t="str">
        <f t="shared" si="68"/>
        <v/>
      </c>
    </row>
    <row r="902" spans="3:21" x14ac:dyDescent="0.2">
      <c r="C902" s="31"/>
      <c r="D902" s="36"/>
      <c r="E902" s="33" t="str">
        <f t="shared" si="69"/>
        <v/>
      </c>
      <c r="F902" s="34" t="str">
        <f t="shared" si="65"/>
        <v/>
      </c>
      <c r="I902" s="31"/>
      <c r="J902" s="36"/>
      <c r="K902" s="34" t="str">
        <f t="shared" si="66"/>
        <v/>
      </c>
      <c r="N902" s="31"/>
      <c r="O902" s="36"/>
      <c r="P902" s="34" t="str">
        <f t="shared" si="67"/>
        <v/>
      </c>
      <c r="S902" s="31"/>
      <c r="T902" s="36"/>
      <c r="U902" s="34" t="str">
        <f t="shared" si="68"/>
        <v/>
      </c>
    </row>
    <row r="903" spans="3:21" x14ac:dyDescent="0.2">
      <c r="C903" s="31"/>
      <c r="D903" s="36"/>
      <c r="E903" s="33" t="str">
        <f t="shared" si="69"/>
        <v/>
      </c>
      <c r="F903" s="34" t="str">
        <f t="shared" si="65"/>
        <v/>
      </c>
      <c r="I903" s="31"/>
      <c r="J903" s="36"/>
      <c r="K903" s="34" t="str">
        <f t="shared" si="66"/>
        <v/>
      </c>
      <c r="N903" s="31"/>
      <c r="O903" s="36"/>
      <c r="P903" s="34" t="str">
        <f t="shared" si="67"/>
        <v/>
      </c>
      <c r="S903" s="31"/>
      <c r="T903" s="36"/>
      <c r="U903" s="34" t="str">
        <f t="shared" si="68"/>
        <v/>
      </c>
    </row>
    <row r="904" spans="3:21" x14ac:dyDescent="0.2">
      <c r="C904" s="31"/>
      <c r="D904" s="36"/>
      <c r="E904" s="33" t="str">
        <f t="shared" si="69"/>
        <v/>
      </c>
      <c r="F904" s="34" t="str">
        <f t="shared" si="65"/>
        <v/>
      </c>
      <c r="I904" s="31"/>
      <c r="J904" s="36"/>
      <c r="K904" s="34" t="str">
        <f t="shared" si="66"/>
        <v/>
      </c>
      <c r="N904" s="31"/>
      <c r="O904" s="36"/>
      <c r="P904" s="34" t="str">
        <f t="shared" si="67"/>
        <v/>
      </c>
      <c r="S904" s="31"/>
      <c r="T904" s="36"/>
      <c r="U904" s="34" t="str">
        <f t="shared" si="68"/>
        <v/>
      </c>
    </row>
    <row r="905" spans="3:21" x14ac:dyDescent="0.2">
      <c r="C905" s="31"/>
      <c r="D905" s="36"/>
      <c r="E905" s="33" t="str">
        <f t="shared" si="69"/>
        <v/>
      </c>
      <c r="F905" s="34" t="str">
        <f t="shared" si="65"/>
        <v/>
      </c>
      <c r="I905" s="31"/>
      <c r="J905" s="36"/>
      <c r="K905" s="34" t="str">
        <f t="shared" si="66"/>
        <v/>
      </c>
      <c r="N905" s="31"/>
      <c r="O905" s="36"/>
      <c r="P905" s="34" t="str">
        <f t="shared" si="67"/>
        <v/>
      </c>
      <c r="S905" s="31"/>
      <c r="T905" s="36"/>
      <c r="U905" s="34" t="str">
        <f t="shared" si="68"/>
        <v/>
      </c>
    </row>
    <row r="906" spans="3:21" x14ac:dyDescent="0.2">
      <c r="C906" s="31"/>
      <c r="D906" s="36"/>
      <c r="E906" s="33" t="str">
        <f t="shared" si="69"/>
        <v/>
      </c>
      <c r="F906" s="34" t="str">
        <f t="shared" si="65"/>
        <v/>
      </c>
      <c r="I906" s="31"/>
      <c r="J906" s="36"/>
      <c r="K906" s="34" t="str">
        <f t="shared" si="66"/>
        <v/>
      </c>
      <c r="N906" s="31"/>
      <c r="O906" s="36"/>
      <c r="P906" s="34" t="str">
        <f t="shared" si="67"/>
        <v/>
      </c>
      <c r="S906" s="31"/>
      <c r="T906" s="36"/>
      <c r="U906" s="34" t="str">
        <f t="shared" si="68"/>
        <v/>
      </c>
    </row>
    <row r="907" spans="3:21" x14ac:dyDescent="0.2">
      <c r="C907" s="31"/>
      <c r="D907" s="36"/>
      <c r="E907" s="33" t="str">
        <f t="shared" si="69"/>
        <v/>
      </c>
      <c r="F907" s="34" t="str">
        <f t="shared" si="65"/>
        <v/>
      </c>
      <c r="I907" s="31"/>
      <c r="J907" s="36"/>
      <c r="K907" s="34" t="str">
        <f t="shared" si="66"/>
        <v/>
      </c>
      <c r="N907" s="31"/>
      <c r="O907" s="36"/>
      <c r="P907" s="34" t="str">
        <f t="shared" si="67"/>
        <v/>
      </c>
      <c r="S907" s="31"/>
      <c r="T907" s="36"/>
      <c r="U907" s="34" t="str">
        <f t="shared" si="68"/>
        <v/>
      </c>
    </row>
    <row r="908" spans="3:21" x14ac:dyDescent="0.2">
      <c r="C908" s="31"/>
      <c r="D908" s="36"/>
      <c r="E908" s="33" t="str">
        <f t="shared" si="69"/>
        <v/>
      </c>
      <c r="F908" s="34" t="str">
        <f t="shared" ref="F908:F971" si="70">IF(ISBLANK(C908),"",IF(OR($X$11="",$Z$11=""),"",IF(AND(MONTH(C908)&gt;=MONTH($X$11&amp;1),MONTH(C908)&lt;=MONTH($Z$11&amp;1)),"summer","winter")))</f>
        <v/>
      </c>
      <c r="I908" s="31"/>
      <c r="J908" s="36"/>
      <c r="K908" s="34" t="str">
        <f t="shared" ref="K908:K971" si="71">IF(ISBLANK(I908),"",IF(OR($X$11="",$Z$11=""),"",IF(AND(MONTH(I908)&gt;=MONTH($X$11&amp;1),MONTH(I908)&lt;=MONTH($Z$11&amp;1)),"summer","winter")))</f>
        <v/>
      </c>
      <c r="N908" s="31"/>
      <c r="O908" s="36"/>
      <c r="P908" s="34" t="str">
        <f t="shared" ref="P908:P971" si="72">IF(ISBLANK(N908),"",IF(OR($X$11="",$Z$11=""),"",IF(AND(MONTH(N908)&gt;=MONTH($X$11&amp;1),MONTH(N908)&lt;=MONTH($Z$11&amp;1)),"summer","winter")))</f>
        <v/>
      </c>
      <c r="S908" s="31"/>
      <c r="T908" s="36"/>
      <c r="U908" s="34" t="str">
        <f t="shared" ref="U908:U971" si="73">IF(ISBLANK(S908),"",IF(OR($X$11="",$Z$11=""),"",IF(AND(MONTH(S908)&gt;=MONTH($X$11&amp;1),MONTH(S908)&lt;=MONTH($Z$11&amp;1)),"summer","winter")))</f>
        <v/>
      </c>
    </row>
    <row r="909" spans="3:21" x14ac:dyDescent="0.2">
      <c r="C909" s="31"/>
      <c r="D909" s="36"/>
      <c r="E909" s="33" t="str">
        <f t="shared" ref="E909:E972" si="74">IF(ISBLANK(D909),"",IF(LEFT(D909,1)="&lt;",0,VALUE(D909)))</f>
        <v/>
      </c>
      <c r="F909" s="34" t="str">
        <f t="shared" si="70"/>
        <v/>
      </c>
      <c r="I909" s="31"/>
      <c r="J909" s="36"/>
      <c r="K909" s="34" t="str">
        <f t="shared" si="71"/>
        <v/>
      </c>
      <c r="N909" s="31"/>
      <c r="O909" s="36"/>
      <c r="P909" s="34" t="str">
        <f t="shared" si="72"/>
        <v/>
      </c>
      <c r="S909" s="31"/>
      <c r="T909" s="36"/>
      <c r="U909" s="34" t="str">
        <f t="shared" si="73"/>
        <v/>
      </c>
    </row>
    <row r="910" spans="3:21" x14ac:dyDescent="0.2">
      <c r="C910" s="31"/>
      <c r="D910" s="36"/>
      <c r="E910" s="33" t="str">
        <f t="shared" si="74"/>
        <v/>
      </c>
      <c r="F910" s="34" t="str">
        <f t="shared" si="70"/>
        <v/>
      </c>
      <c r="I910" s="31"/>
      <c r="J910" s="36"/>
      <c r="K910" s="34" t="str">
        <f t="shared" si="71"/>
        <v/>
      </c>
      <c r="N910" s="31"/>
      <c r="O910" s="36"/>
      <c r="P910" s="34" t="str">
        <f t="shared" si="72"/>
        <v/>
      </c>
      <c r="S910" s="31"/>
      <c r="T910" s="36"/>
      <c r="U910" s="34" t="str">
        <f t="shared" si="73"/>
        <v/>
      </c>
    </row>
    <row r="911" spans="3:21" x14ac:dyDescent="0.2">
      <c r="C911" s="31"/>
      <c r="D911" s="36"/>
      <c r="E911" s="33" t="str">
        <f t="shared" si="74"/>
        <v/>
      </c>
      <c r="F911" s="34" t="str">
        <f t="shared" si="70"/>
        <v/>
      </c>
      <c r="I911" s="31"/>
      <c r="J911" s="36"/>
      <c r="K911" s="34" t="str">
        <f t="shared" si="71"/>
        <v/>
      </c>
      <c r="N911" s="31"/>
      <c r="O911" s="36"/>
      <c r="P911" s="34" t="str">
        <f t="shared" si="72"/>
        <v/>
      </c>
      <c r="S911" s="31"/>
      <c r="T911" s="36"/>
      <c r="U911" s="34" t="str">
        <f t="shared" si="73"/>
        <v/>
      </c>
    </row>
    <row r="912" spans="3:21" x14ac:dyDescent="0.2">
      <c r="C912" s="31"/>
      <c r="D912" s="36"/>
      <c r="E912" s="33" t="str">
        <f t="shared" si="74"/>
        <v/>
      </c>
      <c r="F912" s="34" t="str">
        <f t="shared" si="70"/>
        <v/>
      </c>
      <c r="I912" s="31"/>
      <c r="J912" s="36"/>
      <c r="K912" s="34" t="str">
        <f t="shared" si="71"/>
        <v/>
      </c>
      <c r="N912" s="31"/>
      <c r="O912" s="36"/>
      <c r="P912" s="34" t="str">
        <f t="shared" si="72"/>
        <v/>
      </c>
      <c r="S912" s="31"/>
      <c r="T912" s="36"/>
      <c r="U912" s="34" t="str">
        <f t="shared" si="73"/>
        <v/>
      </c>
    </row>
    <row r="913" spans="3:21" x14ac:dyDescent="0.2">
      <c r="C913" s="31"/>
      <c r="D913" s="36"/>
      <c r="E913" s="33" t="str">
        <f t="shared" si="74"/>
        <v/>
      </c>
      <c r="F913" s="34" t="str">
        <f t="shared" si="70"/>
        <v/>
      </c>
      <c r="I913" s="31"/>
      <c r="J913" s="36"/>
      <c r="K913" s="34" t="str">
        <f t="shared" si="71"/>
        <v/>
      </c>
      <c r="N913" s="31"/>
      <c r="O913" s="36"/>
      <c r="P913" s="34" t="str">
        <f t="shared" si="72"/>
        <v/>
      </c>
      <c r="S913" s="31"/>
      <c r="T913" s="36"/>
      <c r="U913" s="34" t="str">
        <f t="shared" si="73"/>
        <v/>
      </c>
    </row>
    <row r="914" spans="3:21" x14ac:dyDescent="0.2">
      <c r="C914" s="31"/>
      <c r="D914" s="36"/>
      <c r="E914" s="33" t="str">
        <f t="shared" si="74"/>
        <v/>
      </c>
      <c r="F914" s="34" t="str">
        <f t="shared" si="70"/>
        <v/>
      </c>
      <c r="I914" s="31"/>
      <c r="J914" s="36"/>
      <c r="K914" s="34" t="str">
        <f t="shared" si="71"/>
        <v/>
      </c>
      <c r="N914" s="31"/>
      <c r="O914" s="36"/>
      <c r="P914" s="34" t="str">
        <f t="shared" si="72"/>
        <v/>
      </c>
      <c r="S914" s="31"/>
      <c r="T914" s="36"/>
      <c r="U914" s="34" t="str">
        <f t="shared" si="73"/>
        <v/>
      </c>
    </row>
    <row r="915" spans="3:21" x14ac:dyDescent="0.2">
      <c r="C915" s="31"/>
      <c r="D915" s="36"/>
      <c r="E915" s="33" t="str">
        <f t="shared" si="74"/>
        <v/>
      </c>
      <c r="F915" s="34" t="str">
        <f t="shared" si="70"/>
        <v/>
      </c>
      <c r="I915" s="31"/>
      <c r="J915" s="36"/>
      <c r="K915" s="34" t="str">
        <f t="shared" si="71"/>
        <v/>
      </c>
      <c r="N915" s="31"/>
      <c r="O915" s="36"/>
      <c r="P915" s="34" t="str">
        <f t="shared" si="72"/>
        <v/>
      </c>
      <c r="S915" s="31"/>
      <c r="T915" s="36"/>
      <c r="U915" s="34" t="str">
        <f t="shared" si="73"/>
        <v/>
      </c>
    </row>
    <row r="916" spans="3:21" x14ac:dyDescent="0.2">
      <c r="C916" s="31"/>
      <c r="D916" s="36"/>
      <c r="E916" s="33" t="str">
        <f t="shared" si="74"/>
        <v/>
      </c>
      <c r="F916" s="34" t="str">
        <f t="shared" si="70"/>
        <v/>
      </c>
      <c r="I916" s="31"/>
      <c r="J916" s="36"/>
      <c r="K916" s="34" t="str">
        <f t="shared" si="71"/>
        <v/>
      </c>
      <c r="N916" s="31"/>
      <c r="O916" s="36"/>
      <c r="P916" s="34" t="str">
        <f t="shared" si="72"/>
        <v/>
      </c>
      <c r="S916" s="31"/>
      <c r="T916" s="36"/>
      <c r="U916" s="34" t="str">
        <f t="shared" si="73"/>
        <v/>
      </c>
    </row>
    <row r="917" spans="3:21" x14ac:dyDescent="0.2">
      <c r="C917" s="31"/>
      <c r="D917" s="36"/>
      <c r="E917" s="33" t="str">
        <f t="shared" si="74"/>
        <v/>
      </c>
      <c r="F917" s="34" t="str">
        <f t="shared" si="70"/>
        <v/>
      </c>
      <c r="I917" s="31"/>
      <c r="J917" s="36"/>
      <c r="K917" s="34" t="str">
        <f t="shared" si="71"/>
        <v/>
      </c>
      <c r="N917" s="31"/>
      <c r="O917" s="36"/>
      <c r="P917" s="34" t="str">
        <f t="shared" si="72"/>
        <v/>
      </c>
      <c r="S917" s="31"/>
      <c r="T917" s="36"/>
      <c r="U917" s="34" t="str">
        <f t="shared" si="73"/>
        <v/>
      </c>
    </row>
    <row r="918" spans="3:21" x14ac:dyDescent="0.2">
      <c r="C918" s="31"/>
      <c r="D918" s="36"/>
      <c r="E918" s="33" t="str">
        <f t="shared" si="74"/>
        <v/>
      </c>
      <c r="F918" s="34" t="str">
        <f t="shared" si="70"/>
        <v/>
      </c>
      <c r="I918" s="31"/>
      <c r="J918" s="36"/>
      <c r="K918" s="34" t="str">
        <f t="shared" si="71"/>
        <v/>
      </c>
      <c r="N918" s="31"/>
      <c r="O918" s="36"/>
      <c r="P918" s="34" t="str">
        <f t="shared" si="72"/>
        <v/>
      </c>
      <c r="S918" s="31"/>
      <c r="T918" s="36"/>
      <c r="U918" s="34" t="str">
        <f t="shared" si="73"/>
        <v/>
      </c>
    </row>
    <row r="919" spans="3:21" x14ac:dyDescent="0.2">
      <c r="C919" s="31"/>
      <c r="D919" s="36"/>
      <c r="E919" s="33" t="str">
        <f t="shared" si="74"/>
        <v/>
      </c>
      <c r="F919" s="34" t="str">
        <f t="shared" si="70"/>
        <v/>
      </c>
      <c r="I919" s="31"/>
      <c r="J919" s="36"/>
      <c r="K919" s="34" t="str">
        <f t="shared" si="71"/>
        <v/>
      </c>
      <c r="N919" s="31"/>
      <c r="O919" s="36"/>
      <c r="P919" s="34" t="str">
        <f t="shared" si="72"/>
        <v/>
      </c>
      <c r="S919" s="31"/>
      <c r="T919" s="36"/>
      <c r="U919" s="34" t="str">
        <f t="shared" si="73"/>
        <v/>
      </c>
    </row>
    <row r="920" spans="3:21" x14ac:dyDescent="0.2">
      <c r="C920" s="31"/>
      <c r="D920" s="36"/>
      <c r="E920" s="33" t="str">
        <f t="shared" si="74"/>
        <v/>
      </c>
      <c r="F920" s="34" t="str">
        <f t="shared" si="70"/>
        <v/>
      </c>
      <c r="I920" s="31"/>
      <c r="J920" s="36"/>
      <c r="K920" s="34" t="str">
        <f t="shared" si="71"/>
        <v/>
      </c>
      <c r="N920" s="31"/>
      <c r="O920" s="36"/>
      <c r="P920" s="34" t="str">
        <f t="shared" si="72"/>
        <v/>
      </c>
      <c r="S920" s="31"/>
      <c r="T920" s="36"/>
      <c r="U920" s="34" t="str">
        <f t="shared" si="73"/>
        <v/>
      </c>
    </row>
    <row r="921" spans="3:21" x14ac:dyDescent="0.2">
      <c r="C921" s="31"/>
      <c r="D921" s="36"/>
      <c r="E921" s="33" t="str">
        <f t="shared" si="74"/>
        <v/>
      </c>
      <c r="F921" s="34" t="str">
        <f t="shared" si="70"/>
        <v/>
      </c>
      <c r="I921" s="31"/>
      <c r="J921" s="36"/>
      <c r="K921" s="34" t="str">
        <f t="shared" si="71"/>
        <v/>
      </c>
      <c r="N921" s="31"/>
      <c r="O921" s="36"/>
      <c r="P921" s="34" t="str">
        <f t="shared" si="72"/>
        <v/>
      </c>
      <c r="S921" s="31"/>
      <c r="T921" s="36"/>
      <c r="U921" s="34" t="str">
        <f t="shared" si="73"/>
        <v/>
      </c>
    </row>
    <row r="922" spans="3:21" x14ac:dyDescent="0.2">
      <c r="C922" s="31"/>
      <c r="D922" s="36"/>
      <c r="E922" s="33" t="str">
        <f t="shared" si="74"/>
        <v/>
      </c>
      <c r="F922" s="34" t="str">
        <f t="shared" si="70"/>
        <v/>
      </c>
      <c r="I922" s="31"/>
      <c r="J922" s="36"/>
      <c r="K922" s="34" t="str">
        <f t="shared" si="71"/>
        <v/>
      </c>
      <c r="N922" s="31"/>
      <c r="O922" s="36"/>
      <c r="P922" s="34" t="str">
        <f t="shared" si="72"/>
        <v/>
      </c>
      <c r="S922" s="31"/>
      <c r="T922" s="36"/>
      <c r="U922" s="34" t="str">
        <f t="shared" si="73"/>
        <v/>
      </c>
    </row>
    <row r="923" spans="3:21" x14ac:dyDescent="0.2">
      <c r="C923" s="31"/>
      <c r="D923" s="36"/>
      <c r="E923" s="33" t="str">
        <f t="shared" si="74"/>
        <v/>
      </c>
      <c r="F923" s="34" t="str">
        <f t="shared" si="70"/>
        <v/>
      </c>
      <c r="I923" s="31"/>
      <c r="J923" s="36"/>
      <c r="K923" s="34" t="str">
        <f t="shared" si="71"/>
        <v/>
      </c>
      <c r="N923" s="31"/>
      <c r="O923" s="36"/>
      <c r="P923" s="34" t="str">
        <f t="shared" si="72"/>
        <v/>
      </c>
      <c r="S923" s="31"/>
      <c r="T923" s="36"/>
      <c r="U923" s="34" t="str">
        <f t="shared" si="73"/>
        <v/>
      </c>
    </row>
    <row r="924" spans="3:21" x14ac:dyDescent="0.2">
      <c r="C924" s="31"/>
      <c r="D924" s="36"/>
      <c r="E924" s="33" t="str">
        <f t="shared" si="74"/>
        <v/>
      </c>
      <c r="F924" s="34" t="str">
        <f t="shared" si="70"/>
        <v/>
      </c>
      <c r="I924" s="31"/>
      <c r="J924" s="36"/>
      <c r="K924" s="34" t="str">
        <f t="shared" si="71"/>
        <v/>
      </c>
      <c r="N924" s="31"/>
      <c r="O924" s="36"/>
      <c r="P924" s="34" t="str">
        <f t="shared" si="72"/>
        <v/>
      </c>
      <c r="S924" s="31"/>
      <c r="T924" s="36"/>
      <c r="U924" s="34" t="str">
        <f t="shared" si="73"/>
        <v/>
      </c>
    </row>
    <row r="925" spans="3:21" x14ac:dyDescent="0.2">
      <c r="C925" s="31"/>
      <c r="D925" s="36"/>
      <c r="E925" s="33" t="str">
        <f t="shared" si="74"/>
        <v/>
      </c>
      <c r="F925" s="34" t="str">
        <f t="shared" si="70"/>
        <v/>
      </c>
      <c r="I925" s="31"/>
      <c r="J925" s="36"/>
      <c r="K925" s="34" t="str">
        <f t="shared" si="71"/>
        <v/>
      </c>
      <c r="N925" s="31"/>
      <c r="O925" s="36"/>
      <c r="P925" s="34" t="str">
        <f t="shared" si="72"/>
        <v/>
      </c>
      <c r="S925" s="31"/>
      <c r="T925" s="36"/>
      <c r="U925" s="34" t="str">
        <f t="shared" si="73"/>
        <v/>
      </c>
    </row>
    <row r="926" spans="3:21" x14ac:dyDescent="0.2">
      <c r="C926" s="31"/>
      <c r="D926" s="36"/>
      <c r="E926" s="33" t="str">
        <f t="shared" si="74"/>
        <v/>
      </c>
      <c r="F926" s="34" t="str">
        <f t="shared" si="70"/>
        <v/>
      </c>
      <c r="I926" s="31"/>
      <c r="J926" s="36"/>
      <c r="K926" s="34" t="str">
        <f t="shared" si="71"/>
        <v/>
      </c>
      <c r="N926" s="31"/>
      <c r="O926" s="36"/>
      <c r="P926" s="34" t="str">
        <f t="shared" si="72"/>
        <v/>
      </c>
      <c r="S926" s="31"/>
      <c r="T926" s="36"/>
      <c r="U926" s="34" t="str">
        <f t="shared" si="73"/>
        <v/>
      </c>
    </row>
    <row r="927" spans="3:21" x14ac:dyDescent="0.2">
      <c r="C927" s="31"/>
      <c r="D927" s="36"/>
      <c r="E927" s="33" t="str">
        <f t="shared" si="74"/>
        <v/>
      </c>
      <c r="F927" s="34" t="str">
        <f t="shared" si="70"/>
        <v/>
      </c>
      <c r="I927" s="31"/>
      <c r="J927" s="36"/>
      <c r="K927" s="34" t="str">
        <f t="shared" si="71"/>
        <v/>
      </c>
      <c r="N927" s="31"/>
      <c r="O927" s="36"/>
      <c r="P927" s="34" t="str">
        <f t="shared" si="72"/>
        <v/>
      </c>
      <c r="S927" s="31"/>
      <c r="T927" s="36"/>
      <c r="U927" s="34" t="str">
        <f t="shared" si="73"/>
        <v/>
      </c>
    </row>
    <row r="928" spans="3:21" x14ac:dyDescent="0.2">
      <c r="C928" s="31"/>
      <c r="D928" s="36"/>
      <c r="E928" s="33" t="str">
        <f t="shared" si="74"/>
        <v/>
      </c>
      <c r="F928" s="34" t="str">
        <f t="shared" si="70"/>
        <v/>
      </c>
      <c r="I928" s="31"/>
      <c r="J928" s="36"/>
      <c r="K928" s="34" t="str">
        <f t="shared" si="71"/>
        <v/>
      </c>
      <c r="N928" s="31"/>
      <c r="O928" s="36"/>
      <c r="P928" s="34" t="str">
        <f t="shared" si="72"/>
        <v/>
      </c>
      <c r="S928" s="31"/>
      <c r="T928" s="36"/>
      <c r="U928" s="34" t="str">
        <f t="shared" si="73"/>
        <v/>
      </c>
    </row>
    <row r="929" spans="3:21" x14ac:dyDescent="0.2">
      <c r="C929" s="31"/>
      <c r="D929" s="36"/>
      <c r="E929" s="33" t="str">
        <f t="shared" si="74"/>
        <v/>
      </c>
      <c r="F929" s="34" t="str">
        <f t="shared" si="70"/>
        <v/>
      </c>
      <c r="I929" s="31"/>
      <c r="J929" s="36"/>
      <c r="K929" s="34" t="str">
        <f t="shared" si="71"/>
        <v/>
      </c>
      <c r="N929" s="31"/>
      <c r="O929" s="36"/>
      <c r="P929" s="34" t="str">
        <f t="shared" si="72"/>
        <v/>
      </c>
      <c r="S929" s="31"/>
      <c r="T929" s="36"/>
      <c r="U929" s="34" t="str">
        <f t="shared" si="73"/>
        <v/>
      </c>
    </row>
    <row r="930" spans="3:21" x14ac:dyDescent="0.2">
      <c r="C930" s="31"/>
      <c r="D930" s="36"/>
      <c r="E930" s="33" t="str">
        <f t="shared" si="74"/>
        <v/>
      </c>
      <c r="F930" s="34" t="str">
        <f t="shared" si="70"/>
        <v/>
      </c>
      <c r="I930" s="31"/>
      <c r="J930" s="36"/>
      <c r="K930" s="34" t="str">
        <f t="shared" si="71"/>
        <v/>
      </c>
      <c r="N930" s="31"/>
      <c r="O930" s="36"/>
      <c r="P930" s="34" t="str">
        <f t="shared" si="72"/>
        <v/>
      </c>
      <c r="S930" s="31"/>
      <c r="T930" s="36"/>
      <c r="U930" s="34" t="str">
        <f t="shared" si="73"/>
        <v/>
      </c>
    </row>
    <row r="931" spans="3:21" x14ac:dyDescent="0.2">
      <c r="C931" s="31"/>
      <c r="D931" s="36"/>
      <c r="E931" s="33" t="str">
        <f t="shared" si="74"/>
        <v/>
      </c>
      <c r="F931" s="34" t="str">
        <f t="shared" si="70"/>
        <v/>
      </c>
      <c r="I931" s="31"/>
      <c r="J931" s="36"/>
      <c r="K931" s="34" t="str">
        <f t="shared" si="71"/>
        <v/>
      </c>
      <c r="N931" s="31"/>
      <c r="O931" s="36"/>
      <c r="P931" s="34" t="str">
        <f t="shared" si="72"/>
        <v/>
      </c>
      <c r="S931" s="31"/>
      <c r="T931" s="36"/>
      <c r="U931" s="34" t="str">
        <f t="shared" si="73"/>
        <v/>
      </c>
    </row>
    <row r="932" spans="3:21" x14ac:dyDescent="0.2">
      <c r="C932" s="31"/>
      <c r="D932" s="36"/>
      <c r="E932" s="33" t="str">
        <f t="shared" si="74"/>
        <v/>
      </c>
      <c r="F932" s="34" t="str">
        <f t="shared" si="70"/>
        <v/>
      </c>
      <c r="I932" s="31"/>
      <c r="J932" s="36"/>
      <c r="K932" s="34" t="str">
        <f t="shared" si="71"/>
        <v/>
      </c>
      <c r="N932" s="31"/>
      <c r="O932" s="36"/>
      <c r="P932" s="34" t="str">
        <f t="shared" si="72"/>
        <v/>
      </c>
      <c r="S932" s="31"/>
      <c r="T932" s="36"/>
      <c r="U932" s="34" t="str">
        <f t="shared" si="73"/>
        <v/>
      </c>
    </row>
    <row r="933" spans="3:21" x14ac:dyDescent="0.2">
      <c r="C933" s="31"/>
      <c r="D933" s="36"/>
      <c r="E933" s="33" t="str">
        <f t="shared" si="74"/>
        <v/>
      </c>
      <c r="F933" s="34" t="str">
        <f t="shared" si="70"/>
        <v/>
      </c>
      <c r="I933" s="31"/>
      <c r="J933" s="36"/>
      <c r="K933" s="34" t="str">
        <f t="shared" si="71"/>
        <v/>
      </c>
      <c r="N933" s="31"/>
      <c r="O933" s="36"/>
      <c r="P933" s="34" t="str">
        <f t="shared" si="72"/>
        <v/>
      </c>
      <c r="S933" s="31"/>
      <c r="T933" s="36"/>
      <c r="U933" s="34" t="str">
        <f t="shared" si="73"/>
        <v/>
      </c>
    </row>
    <row r="934" spans="3:21" x14ac:dyDescent="0.2">
      <c r="C934" s="31"/>
      <c r="D934" s="36"/>
      <c r="E934" s="33" t="str">
        <f t="shared" si="74"/>
        <v/>
      </c>
      <c r="F934" s="34" t="str">
        <f t="shared" si="70"/>
        <v/>
      </c>
      <c r="I934" s="31"/>
      <c r="J934" s="36"/>
      <c r="K934" s="34" t="str">
        <f t="shared" si="71"/>
        <v/>
      </c>
      <c r="N934" s="31"/>
      <c r="O934" s="36"/>
      <c r="P934" s="34" t="str">
        <f t="shared" si="72"/>
        <v/>
      </c>
      <c r="S934" s="31"/>
      <c r="T934" s="36"/>
      <c r="U934" s="34" t="str">
        <f t="shared" si="73"/>
        <v/>
      </c>
    </row>
    <row r="935" spans="3:21" x14ac:dyDescent="0.2">
      <c r="C935" s="31"/>
      <c r="D935" s="36"/>
      <c r="E935" s="33" t="str">
        <f t="shared" si="74"/>
        <v/>
      </c>
      <c r="F935" s="34" t="str">
        <f t="shared" si="70"/>
        <v/>
      </c>
      <c r="I935" s="31"/>
      <c r="J935" s="36"/>
      <c r="K935" s="34" t="str">
        <f t="shared" si="71"/>
        <v/>
      </c>
      <c r="N935" s="31"/>
      <c r="O935" s="36"/>
      <c r="P935" s="34" t="str">
        <f t="shared" si="72"/>
        <v/>
      </c>
      <c r="S935" s="31"/>
      <c r="T935" s="36"/>
      <c r="U935" s="34" t="str">
        <f t="shared" si="73"/>
        <v/>
      </c>
    </row>
    <row r="936" spans="3:21" x14ac:dyDescent="0.2">
      <c r="C936" s="31"/>
      <c r="D936" s="36"/>
      <c r="E936" s="33" t="str">
        <f t="shared" si="74"/>
        <v/>
      </c>
      <c r="F936" s="34" t="str">
        <f t="shared" si="70"/>
        <v/>
      </c>
      <c r="I936" s="31"/>
      <c r="J936" s="36"/>
      <c r="K936" s="34" t="str">
        <f t="shared" si="71"/>
        <v/>
      </c>
      <c r="N936" s="31"/>
      <c r="O936" s="36"/>
      <c r="P936" s="34" t="str">
        <f t="shared" si="72"/>
        <v/>
      </c>
      <c r="S936" s="31"/>
      <c r="T936" s="36"/>
      <c r="U936" s="34" t="str">
        <f t="shared" si="73"/>
        <v/>
      </c>
    </row>
    <row r="937" spans="3:21" x14ac:dyDescent="0.2">
      <c r="C937" s="31"/>
      <c r="D937" s="36"/>
      <c r="E937" s="33" t="str">
        <f t="shared" si="74"/>
        <v/>
      </c>
      <c r="F937" s="34" t="str">
        <f t="shared" si="70"/>
        <v/>
      </c>
      <c r="I937" s="31"/>
      <c r="J937" s="36"/>
      <c r="K937" s="34" t="str">
        <f t="shared" si="71"/>
        <v/>
      </c>
      <c r="N937" s="31"/>
      <c r="O937" s="36"/>
      <c r="P937" s="34" t="str">
        <f t="shared" si="72"/>
        <v/>
      </c>
      <c r="S937" s="31"/>
      <c r="T937" s="36"/>
      <c r="U937" s="34" t="str">
        <f t="shared" si="73"/>
        <v/>
      </c>
    </row>
    <row r="938" spans="3:21" x14ac:dyDescent="0.2">
      <c r="C938" s="31"/>
      <c r="D938" s="36"/>
      <c r="E938" s="33" t="str">
        <f t="shared" si="74"/>
        <v/>
      </c>
      <c r="F938" s="34" t="str">
        <f t="shared" si="70"/>
        <v/>
      </c>
      <c r="I938" s="31"/>
      <c r="J938" s="36"/>
      <c r="K938" s="34" t="str">
        <f t="shared" si="71"/>
        <v/>
      </c>
      <c r="N938" s="31"/>
      <c r="O938" s="36"/>
      <c r="P938" s="34" t="str">
        <f t="shared" si="72"/>
        <v/>
      </c>
      <c r="S938" s="31"/>
      <c r="T938" s="36"/>
      <c r="U938" s="34" t="str">
        <f t="shared" si="73"/>
        <v/>
      </c>
    </row>
    <row r="939" spans="3:21" x14ac:dyDescent="0.2">
      <c r="C939" s="31"/>
      <c r="D939" s="36"/>
      <c r="E939" s="33" t="str">
        <f t="shared" si="74"/>
        <v/>
      </c>
      <c r="F939" s="34" t="str">
        <f t="shared" si="70"/>
        <v/>
      </c>
      <c r="I939" s="31"/>
      <c r="J939" s="36"/>
      <c r="K939" s="34" t="str">
        <f t="shared" si="71"/>
        <v/>
      </c>
      <c r="N939" s="31"/>
      <c r="O939" s="36"/>
      <c r="P939" s="34" t="str">
        <f t="shared" si="72"/>
        <v/>
      </c>
      <c r="S939" s="31"/>
      <c r="T939" s="36"/>
      <c r="U939" s="34" t="str">
        <f t="shared" si="73"/>
        <v/>
      </c>
    </row>
    <row r="940" spans="3:21" x14ac:dyDescent="0.2">
      <c r="C940" s="31"/>
      <c r="D940" s="36"/>
      <c r="E940" s="33" t="str">
        <f t="shared" si="74"/>
        <v/>
      </c>
      <c r="F940" s="34" t="str">
        <f t="shared" si="70"/>
        <v/>
      </c>
      <c r="I940" s="31"/>
      <c r="J940" s="36"/>
      <c r="K940" s="34" t="str">
        <f t="shared" si="71"/>
        <v/>
      </c>
      <c r="N940" s="31"/>
      <c r="O940" s="36"/>
      <c r="P940" s="34" t="str">
        <f t="shared" si="72"/>
        <v/>
      </c>
      <c r="S940" s="31"/>
      <c r="T940" s="36"/>
      <c r="U940" s="34" t="str">
        <f t="shared" si="73"/>
        <v/>
      </c>
    </row>
    <row r="941" spans="3:21" x14ac:dyDescent="0.2">
      <c r="C941" s="31"/>
      <c r="D941" s="36"/>
      <c r="E941" s="33" t="str">
        <f t="shared" si="74"/>
        <v/>
      </c>
      <c r="F941" s="34" t="str">
        <f t="shared" si="70"/>
        <v/>
      </c>
      <c r="I941" s="31"/>
      <c r="J941" s="36"/>
      <c r="K941" s="34" t="str">
        <f t="shared" si="71"/>
        <v/>
      </c>
      <c r="N941" s="31"/>
      <c r="O941" s="36"/>
      <c r="P941" s="34" t="str">
        <f t="shared" si="72"/>
        <v/>
      </c>
      <c r="S941" s="31"/>
      <c r="T941" s="36"/>
      <c r="U941" s="34" t="str">
        <f t="shared" si="73"/>
        <v/>
      </c>
    </row>
    <row r="942" spans="3:21" x14ac:dyDescent="0.2">
      <c r="C942" s="31"/>
      <c r="D942" s="36"/>
      <c r="E942" s="33" t="str">
        <f t="shared" si="74"/>
        <v/>
      </c>
      <c r="F942" s="34" t="str">
        <f t="shared" si="70"/>
        <v/>
      </c>
      <c r="I942" s="31"/>
      <c r="J942" s="36"/>
      <c r="K942" s="34" t="str">
        <f t="shared" si="71"/>
        <v/>
      </c>
      <c r="N942" s="31"/>
      <c r="O942" s="36"/>
      <c r="P942" s="34" t="str">
        <f t="shared" si="72"/>
        <v/>
      </c>
      <c r="S942" s="31"/>
      <c r="T942" s="36"/>
      <c r="U942" s="34" t="str">
        <f t="shared" si="73"/>
        <v/>
      </c>
    </row>
    <row r="943" spans="3:21" x14ac:dyDescent="0.2">
      <c r="C943" s="31"/>
      <c r="D943" s="36"/>
      <c r="E943" s="33" t="str">
        <f t="shared" si="74"/>
        <v/>
      </c>
      <c r="F943" s="34" t="str">
        <f t="shared" si="70"/>
        <v/>
      </c>
      <c r="I943" s="31"/>
      <c r="J943" s="36"/>
      <c r="K943" s="34" t="str">
        <f t="shared" si="71"/>
        <v/>
      </c>
      <c r="N943" s="31"/>
      <c r="O943" s="36"/>
      <c r="P943" s="34" t="str">
        <f t="shared" si="72"/>
        <v/>
      </c>
      <c r="S943" s="31"/>
      <c r="T943" s="36"/>
      <c r="U943" s="34" t="str">
        <f t="shared" si="73"/>
        <v/>
      </c>
    </row>
    <row r="944" spans="3:21" x14ac:dyDescent="0.2">
      <c r="C944" s="31"/>
      <c r="D944" s="36"/>
      <c r="E944" s="33" t="str">
        <f t="shared" si="74"/>
        <v/>
      </c>
      <c r="F944" s="34" t="str">
        <f t="shared" si="70"/>
        <v/>
      </c>
      <c r="I944" s="31"/>
      <c r="J944" s="36"/>
      <c r="K944" s="34" t="str">
        <f t="shared" si="71"/>
        <v/>
      </c>
      <c r="N944" s="31"/>
      <c r="O944" s="36"/>
      <c r="P944" s="34" t="str">
        <f t="shared" si="72"/>
        <v/>
      </c>
      <c r="S944" s="31"/>
      <c r="T944" s="36"/>
      <c r="U944" s="34" t="str">
        <f t="shared" si="73"/>
        <v/>
      </c>
    </row>
    <row r="945" spans="3:21" x14ac:dyDescent="0.2">
      <c r="C945" s="31"/>
      <c r="D945" s="36"/>
      <c r="E945" s="33" t="str">
        <f t="shared" si="74"/>
        <v/>
      </c>
      <c r="F945" s="34" t="str">
        <f t="shared" si="70"/>
        <v/>
      </c>
      <c r="I945" s="31"/>
      <c r="J945" s="36"/>
      <c r="K945" s="34" t="str">
        <f t="shared" si="71"/>
        <v/>
      </c>
      <c r="N945" s="31"/>
      <c r="O945" s="36"/>
      <c r="P945" s="34" t="str">
        <f t="shared" si="72"/>
        <v/>
      </c>
      <c r="S945" s="31"/>
      <c r="T945" s="36"/>
      <c r="U945" s="34" t="str">
        <f t="shared" si="73"/>
        <v/>
      </c>
    </row>
    <row r="946" spans="3:21" x14ac:dyDescent="0.2">
      <c r="C946" s="31"/>
      <c r="D946" s="36"/>
      <c r="E946" s="33" t="str">
        <f t="shared" si="74"/>
        <v/>
      </c>
      <c r="F946" s="34" t="str">
        <f t="shared" si="70"/>
        <v/>
      </c>
      <c r="I946" s="31"/>
      <c r="J946" s="36"/>
      <c r="K946" s="34" t="str">
        <f t="shared" si="71"/>
        <v/>
      </c>
      <c r="N946" s="31"/>
      <c r="O946" s="36"/>
      <c r="P946" s="34" t="str">
        <f t="shared" si="72"/>
        <v/>
      </c>
      <c r="S946" s="31"/>
      <c r="T946" s="36"/>
      <c r="U946" s="34" t="str">
        <f t="shared" si="73"/>
        <v/>
      </c>
    </row>
    <row r="947" spans="3:21" x14ac:dyDescent="0.2">
      <c r="C947" s="31"/>
      <c r="D947" s="36"/>
      <c r="E947" s="33" t="str">
        <f t="shared" si="74"/>
        <v/>
      </c>
      <c r="F947" s="34" t="str">
        <f t="shared" si="70"/>
        <v/>
      </c>
      <c r="I947" s="31"/>
      <c r="J947" s="36"/>
      <c r="K947" s="34" t="str">
        <f t="shared" si="71"/>
        <v/>
      </c>
      <c r="N947" s="31"/>
      <c r="O947" s="36"/>
      <c r="P947" s="34" t="str">
        <f t="shared" si="72"/>
        <v/>
      </c>
      <c r="S947" s="31"/>
      <c r="T947" s="36"/>
      <c r="U947" s="34" t="str">
        <f t="shared" si="73"/>
        <v/>
      </c>
    </row>
    <row r="948" spans="3:21" x14ac:dyDescent="0.2">
      <c r="C948" s="31"/>
      <c r="D948" s="36"/>
      <c r="E948" s="33" t="str">
        <f t="shared" si="74"/>
        <v/>
      </c>
      <c r="F948" s="34" t="str">
        <f t="shared" si="70"/>
        <v/>
      </c>
      <c r="I948" s="31"/>
      <c r="J948" s="36"/>
      <c r="K948" s="34" t="str">
        <f t="shared" si="71"/>
        <v/>
      </c>
      <c r="N948" s="31"/>
      <c r="O948" s="36"/>
      <c r="P948" s="34" t="str">
        <f t="shared" si="72"/>
        <v/>
      </c>
      <c r="S948" s="31"/>
      <c r="T948" s="36"/>
      <c r="U948" s="34" t="str">
        <f t="shared" si="73"/>
        <v/>
      </c>
    </row>
    <row r="949" spans="3:21" x14ac:dyDescent="0.2">
      <c r="C949" s="31"/>
      <c r="D949" s="36"/>
      <c r="E949" s="33" t="str">
        <f t="shared" si="74"/>
        <v/>
      </c>
      <c r="F949" s="34" t="str">
        <f t="shared" si="70"/>
        <v/>
      </c>
      <c r="I949" s="31"/>
      <c r="J949" s="36"/>
      <c r="K949" s="34" t="str">
        <f t="shared" si="71"/>
        <v/>
      </c>
      <c r="N949" s="31"/>
      <c r="O949" s="36"/>
      <c r="P949" s="34" t="str">
        <f t="shared" si="72"/>
        <v/>
      </c>
      <c r="S949" s="31"/>
      <c r="T949" s="36"/>
      <c r="U949" s="34" t="str">
        <f t="shared" si="73"/>
        <v/>
      </c>
    </row>
    <row r="950" spans="3:21" x14ac:dyDescent="0.2">
      <c r="C950" s="31"/>
      <c r="D950" s="36"/>
      <c r="E950" s="33" t="str">
        <f t="shared" si="74"/>
        <v/>
      </c>
      <c r="F950" s="34" t="str">
        <f t="shared" si="70"/>
        <v/>
      </c>
      <c r="I950" s="31"/>
      <c r="J950" s="36"/>
      <c r="K950" s="34" t="str">
        <f t="shared" si="71"/>
        <v/>
      </c>
      <c r="N950" s="31"/>
      <c r="O950" s="36"/>
      <c r="P950" s="34" t="str">
        <f t="shared" si="72"/>
        <v/>
      </c>
      <c r="S950" s="31"/>
      <c r="T950" s="36"/>
      <c r="U950" s="34" t="str">
        <f t="shared" si="73"/>
        <v/>
      </c>
    </row>
    <row r="951" spans="3:21" x14ac:dyDescent="0.2">
      <c r="C951" s="31"/>
      <c r="D951" s="36"/>
      <c r="E951" s="33" t="str">
        <f t="shared" si="74"/>
        <v/>
      </c>
      <c r="F951" s="34" t="str">
        <f t="shared" si="70"/>
        <v/>
      </c>
      <c r="I951" s="31"/>
      <c r="J951" s="36"/>
      <c r="K951" s="34" t="str">
        <f t="shared" si="71"/>
        <v/>
      </c>
      <c r="N951" s="31"/>
      <c r="O951" s="36"/>
      <c r="P951" s="34" t="str">
        <f t="shared" si="72"/>
        <v/>
      </c>
      <c r="S951" s="31"/>
      <c r="T951" s="36"/>
      <c r="U951" s="34" t="str">
        <f t="shared" si="73"/>
        <v/>
      </c>
    </row>
    <row r="952" spans="3:21" x14ac:dyDescent="0.2">
      <c r="C952" s="31"/>
      <c r="D952" s="36"/>
      <c r="E952" s="33" t="str">
        <f t="shared" si="74"/>
        <v/>
      </c>
      <c r="F952" s="34" t="str">
        <f t="shared" si="70"/>
        <v/>
      </c>
      <c r="I952" s="31"/>
      <c r="J952" s="36"/>
      <c r="K952" s="34" t="str">
        <f t="shared" si="71"/>
        <v/>
      </c>
      <c r="N952" s="31"/>
      <c r="O952" s="36"/>
      <c r="P952" s="34" t="str">
        <f t="shared" si="72"/>
        <v/>
      </c>
      <c r="S952" s="31"/>
      <c r="T952" s="36"/>
      <c r="U952" s="34" t="str">
        <f t="shared" si="73"/>
        <v/>
      </c>
    </row>
    <row r="953" spans="3:21" x14ac:dyDescent="0.2">
      <c r="C953" s="31"/>
      <c r="D953" s="36"/>
      <c r="E953" s="33" t="str">
        <f t="shared" si="74"/>
        <v/>
      </c>
      <c r="F953" s="34" t="str">
        <f t="shared" si="70"/>
        <v/>
      </c>
      <c r="I953" s="31"/>
      <c r="J953" s="36"/>
      <c r="K953" s="34" t="str">
        <f t="shared" si="71"/>
        <v/>
      </c>
      <c r="N953" s="31"/>
      <c r="O953" s="36"/>
      <c r="P953" s="34" t="str">
        <f t="shared" si="72"/>
        <v/>
      </c>
      <c r="S953" s="31"/>
      <c r="T953" s="36"/>
      <c r="U953" s="34" t="str">
        <f t="shared" si="73"/>
        <v/>
      </c>
    </row>
    <row r="954" spans="3:21" x14ac:dyDescent="0.2">
      <c r="C954" s="31"/>
      <c r="D954" s="36"/>
      <c r="E954" s="33" t="str">
        <f t="shared" si="74"/>
        <v/>
      </c>
      <c r="F954" s="34" t="str">
        <f t="shared" si="70"/>
        <v/>
      </c>
      <c r="I954" s="31"/>
      <c r="J954" s="36"/>
      <c r="K954" s="34" t="str">
        <f t="shared" si="71"/>
        <v/>
      </c>
      <c r="N954" s="31"/>
      <c r="O954" s="36"/>
      <c r="P954" s="34" t="str">
        <f t="shared" si="72"/>
        <v/>
      </c>
      <c r="S954" s="31"/>
      <c r="T954" s="36"/>
      <c r="U954" s="34" t="str">
        <f t="shared" si="73"/>
        <v/>
      </c>
    </row>
    <row r="955" spans="3:21" x14ac:dyDescent="0.2">
      <c r="C955" s="31"/>
      <c r="D955" s="36"/>
      <c r="E955" s="33" t="str">
        <f t="shared" si="74"/>
        <v/>
      </c>
      <c r="F955" s="34" t="str">
        <f t="shared" si="70"/>
        <v/>
      </c>
      <c r="I955" s="31"/>
      <c r="J955" s="36"/>
      <c r="K955" s="34" t="str">
        <f t="shared" si="71"/>
        <v/>
      </c>
      <c r="N955" s="31"/>
      <c r="O955" s="36"/>
      <c r="P955" s="34" t="str">
        <f t="shared" si="72"/>
        <v/>
      </c>
      <c r="S955" s="31"/>
      <c r="T955" s="36"/>
      <c r="U955" s="34" t="str">
        <f t="shared" si="73"/>
        <v/>
      </c>
    </row>
    <row r="956" spans="3:21" x14ac:dyDescent="0.2">
      <c r="C956" s="31"/>
      <c r="D956" s="36"/>
      <c r="E956" s="33" t="str">
        <f t="shared" si="74"/>
        <v/>
      </c>
      <c r="F956" s="34" t="str">
        <f t="shared" si="70"/>
        <v/>
      </c>
      <c r="I956" s="31"/>
      <c r="J956" s="36"/>
      <c r="K956" s="34" t="str">
        <f t="shared" si="71"/>
        <v/>
      </c>
      <c r="N956" s="31"/>
      <c r="O956" s="36"/>
      <c r="P956" s="34" t="str">
        <f t="shared" si="72"/>
        <v/>
      </c>
      <c r="S956" s="31"/>
      <c r="T956" s="36"/>
      <c r="U956" s="34" t="str">
        <f t="shared" si="73"/>
        <v/>
      </c>
    </row>
    <row r="957" spans="3:21" x14ac:dyDescent="0.2">
      <c r="C957" s="31"/>
      <c r="D957" s="36"/>
      <c r="E957" s="33" t="str">
        <f t="shared" si="74"/>
        <v/>
      </c>
      <c r="F957" s="34" t="str">
        <f t="shared" si="70"/>
        <v/>
      </c>
      <c r="I957" s="31"/>
      <c r="J957" s="36"/>
      <c r="K957" s="34" t="str">
        <f t="shared" si="71"/>
        <v/>
      </c>
      <c r="N957" s="31"/>
      <c r="O957" s="36"/>
      <c r="P957" s="34" t="str">
        <f t="shared" si="72"/>
        <v/>
      </c>
      <c r="S957" s="31"/>
      <c r="T957" s="36"/>
      <c r="U957" s="34" t="str">
        <f t="shared" si="73"/>
        <v/>
      </c>
    </row>
    <row r="958" spans="3:21" x14ac:dyDescent="0.2">
      <c r="C958" s="31"/>
      <c r="D958" s="36"/>
      <c r="E958" s="33" t="str">
        <f t="shared" si="74"/>
        <v/>
      </c>
      <c r="F958" s="34" t="str">
        <f t="shared" si="70"/>
        <v/>
      </c>
      <c r="I958" s="31"/>
      <c r="J958" s="36"/>
      <c r="K958" s="34" t="str">
        <f t="shared" si="71"/>
        <v/>
      </c>
      <c r="N958" s="31"/>
      <c r="O958" s="36"/>
      <c r="P958" s="34" t="str">
        <f t="shared" si="72"/>
        <v/>
      </c>
      <c r="S958" s="31"/>
      <c r="T958" s="36"/>
      <c r="U958" s="34" t="str">
        <f t="shared" si="73"/>
        <v/>
      </c>
    </row>
    <row r="959" spans="3:21" x14ac:dyDescent="0.2">
      <c r="C959" s="31"/>
      <c r="D959" s="36"/>
      <c r="E959" s="33" t="str">
        <f t="shared" si="74"/>
        <v/>
      </c>
      <c r="F959" s="34" t="str">
        <f t="shared" si="70"/>
        <v/>
      </c>
      <c r="I959" s="31"/>
      <c r="J959" s="36"/>
      <c r="K959" s="34" t="str">
        <f t="shared" si="71"/>
        <v/>
      </c>
      <c r="N959" s="31"/>
      <c r="O959" s="36"/>
      <c r="P959" s="34" t="str">
        <f t="shared" si="72"/>
        <v/>
      </c>
      <c r="S959" s="31"/>
      <c r="T959" s="36"/>
      <c r="U959" s="34" t="str">
        <f t="shared" si="73"/>
        <v/>
      </c>
    </row>
    <row r="960" spans="3:21" x14ac:dyDescent="0.2">
      <c r="C960" s="31"/>
      <c r="D960" s="36"/>
      <c r="E960" s="33" t="str">
        <f t="shared" si="74"/>
        <v/>
      </c>
      <c r="F960" s="34" t="str">
        <f t="shared" si="70"/>
        <v/>
      </c>
      <c r="I960" s="31"/>
      <c r="J960" s="36"/>
      <c r="K960" s="34" t="str">
        <f t="shared" si="71"/>
        <v/>
      </c>
      <c r="N960" s="31"/>
      <c r="O960" s="36"/>
      <c r="P960" s="34" t="str">
        <f t="shared" si="72"/>
        <v/>
      </c>
      <c r="S960" s="31"/>
      <c r="T960" s="36"/>
      <c r="U960" s="34" t="str">
        <f t="shared" si="73"/>
        <v/>
      </c>
    </row>
    <row r="961" spans="3:21" x14ac:dyDescent="0.2">
      <c r="C961" s="31"/>
      <c r="D961" s="36"/>
      <c r="E961" s="33" t="str">
        <f t="shared" si="74"/>
        <v/>
      </c>
      <c r="F961" s="34" t="str">
        <f t="shared" si="70"/>
        <v/>
      </c>
      <c r="I961" s="31"/>
      <c r="J961" s="36"/>
      <c r="K961" s="34" t="str">
        <f t="shared" si="71"/>
        <v/>
      </c>
      <c r="N961" s="31"/>
      <c r="O961" s="36"/>
      <c r="P961" s="34" t="str">
        <f t="shared" si="72"/>
        <v/>
      </c>
      <c r="S961" s="31"/>
      <c r="T961" s="36"/>
      <c r="U961" s="34" t="str">
        <f t="shared" si="73"/>
        <v/>
      </c>
    </row>
    <row r="962" spans="3:21" x14ac:dyDescent="0.2">
      <c r="C962" s="31"/>
      <c r="D962" s="36"/>
      <c r="E962" s="33" t="str">
        <f t="shared" si="74"/>
        <v/>
      </c>
      <c r="F962" s="34" t="str">
        <f t="shared" si="70"/>
        <v/>
      </c>
      <c r="I962" s="31"/>
      <c r="J962" s="36"/>
      <c r="K962" s="34" t="str">
        <f t="shared" si="71"/>
        <v/>
      </c>
      <c r="N962" s="31"/>
      <c r="O962" s="36"/>
      <c r="P962" s="34" t="str">
        <f t="shared" si="72"/>
        <v/>
      </c>
      <c r="S962" s="31"/>
      <c r="T962" s="36"/>
      <c r="U962" s="34" t="str">
        <f t="shared" si="73"/>
        <v/>
      </c>
    </row>
    <row r="963" spans="3:21" x14ac:dyDescent="0.2">
      <c r="C963" s="31"/>
      <c r="D963" s="36"/>
      <c r="E963" s="33" t="str">
        <f t="shared" si="74"/>
        <v/>
      </c>
      <c r="F963" s="34" t="str">
        <f t="shared" si="70"/>
        <v/>
      </c>
      <c r="I963" s="31"/>
      <c r="J963" s="36"/>
      <c r="K963" s="34" t="str">
        <f t="shared" si="71"/>
        <v/>
      </c>
      <c r="N963" s="31"/>
      <c r="O963" s="36"/>
      <c r="P963" s="34" t="str">
        <f t="shared" si="72"/>
        <v/>
      </c>
      <c r="S963" s="31"/>
      <c r="T963" s="36"/>
      <c r="U963" s="34" t="str">
        <f t="shared" si="73"/>
        <v/>
      </c>
    </row>
    <row r="964" spans="3:21" x14ac:dyDescent="0.2">
      <c r="C964" s="31"/>
      <c r="D964" s="36"/>
      <c r="E964" s="33" t="str">
        <f t="shared" si="74"/>
        <v/>
      </c>
      <c r="F964" s="34" t="str">
        <f t="shared" si="70"/>
        <v/>
      </c>
      <c r="I964" s="31"/>
      <c r="J964" s="36"/>
      <c r="K964" s="34" t="str">
        <f t="shared" si="71"/>
        <v/>
      </c>
      <c r="N964" s="31"/>
      <c r="O964" s="36"/>
      <c r="P964" s="34" t="str">
        <f t="shared" si="72"/>
        <v/>
      </c>
      <c r="S964" s="31"/>
      <c r="T964" s="36"/>
      <c r="U964" s="34" t="str">
        <f t="shared" si="73"/>
        <v/>
      </c>
    </row>
    <row r="965" spans="3:21" x14ac:dyDescent="0.2">
      <c r="C965" s="31"/>
      <c r="D965" s="36"/>
      <c r="E965" s="33" t="str">
        <f t="shared" si="74"/>
        <v/>
      </c>
      <c r="F965" s="34" t="str">
        <f t="shared" si="70"/>
        <v/>
      </c>
      <c r="I965" s="31"/>
      <c r="J965" s="36"/>
      <c r="K965" s="34" t="str">
        <f t="shared" si="71"/>
        <v/>
      </c>
      <c r="N965" s="31"/>
      <c r="O965" s="36"/>
      <c r="P965" s="34" t="str">
        <f t="shared" si="72"/>
        <v/>
      </c>
      <c r="S965" s="31"/>
      <c r="T965" s="36"/>
      <c r="U965" s="34" t="str">
        <f t="shared" si="73"/>
        <v/>
      </c>
    </row>
    <row r="966" spans="3:21" x14ac:dyDescent="0.2">
      <c r="C966" s="31"/>
      <c r="D966" s="36"/>
      <c r="E966" s="33" t="str">
        <f t="shared" si="74"/>
        <v/>
      </c>
      <c r="F966" s="34" t="str">
        <f t="shared" si="70"/>
        <v/>
      </c>
      <c r="I966" s="31"/>
      <c r="J966" s="36"/>
      <c r="K966" s="34" t="str">
        <f t="shared" si="71"/>
        <v/>
      </c>
      <c r="N966" s="31"/>
      <c r="O966" s="36"/>
      <c r="P966" s="34" t="str">
        <f t="shared" si="72"/>
        <v/>
      </c>
      <c r="S966" s="31"/>
      <c r="T966" s="36"/>
      <c r="U966" s="34" t="str">
        <f t="shared" si="73"/>
        <v/>
      </c>
    </row>
    <row r="967" spans="3:21" x14ac:dyDescent="0.2">
      <c r="C967" s="31"/>
      <c r="D967" s="36"/>
      <c r="E967" s="33" t="str">
        <f t="shared" si="74"/>
        <v/>
      </c>
      <c r="F967" s="34" t="str">
        <f t="shared" si="70"/>
        <v/>
      </c>
      <c r="I967" s="31"/>
      <c r="J967" s="36"/>
      <c r="K967" s="34" t="str">
        <f t="shared" si="71"/>
        <v/>
      </c>
      <c r="N967" s="31"/>
      <c r="O967" s="36"/>
      <c r="P967" s="34" t="str">
        <f t="shared" si="72"/>
        <v/>
      </c>
      <c r="S967" s="31"/>
      <c r="T967" s="36"/>
      <c r="U967" s="34" t="str">
        <f t="shared" si="73"/>
        <v/>
      </c>
    </row>
    <row r="968" spans="3:21" x14ac:dyDescent="0.2">
      <c r="C968" s="31"/>
      <c r="D968" s="36"/>
      <c r="E968" s="33" t="str">
        <f t="shared" si="74"/>
        <v/>
      </c>
      <c r="F968" s="34" t="str">
        <f t="shared" si="70"/>
        <v/>
      </c>
      <c r="I968" s="31"/>
      <c r="J968" s="36"/>
      <c r="K968" s="34" t="str">
        <f t="shared" si="71"/>
        <v/>
      </c>
      <c r="N968" s="31"/>
      <c r="O968" s="36"/>
      <c r="P968" s="34" t="str">
        <f t="shared" si="72"/>
        <v/>
      </c>
      <c r="S968" s="31"/>
      <c r="T968" s="36"/>
      <c r="U968" s="34" t="str">
        <f t="shared" si="73"/>
        <v/>
      </c>
    </row>
    <row r="969" spans="3:21" x14ac:dyDescent="0.2">
      <c r="C969" s="31"/>
      <c r="D969" s="36"/>
      <c r="E969" s="33" t="str">
        <f t="shared" si="74"/>
        <v/>
      </c>
      <c r="F969" s="34" t="str">
        <f t="shared" si="70"/>
        <v/>
      </c>
      <c r="I969" s="31"/>
      <c r="J969" s="36"/>
      <c r="K969" s="34" t="str">
        <f t="shared" si="71"/>
        <v/>
      </c>
      <c r="N969" s="31"/>
      <c r="O969" s="36"/>
      <c r="P969" s="34" t="str">
        <f t="shared" si="72"/>
        <v/>
      </c>
      <c r="S969" s="31"/>
      <c r="T969" s="36"/>
      <c r="U969" s="34" t="str">
        <f t="shared" si="73"/>
        <v/>
      </c>
    </row>
    <row r="970" spans="3:21" x14ac:dyDescent="0.2">
      <c r="C970" s="31"/>
      <c r="D970" s="36"/>
      <c r="E970" s="33" t="str">
        <f t="shared" si="74"/>
        <v/>
      </c>
      <c r="F970" s="34" t="str">
        <f t="shared" si="70"/>
        <v/>
      </c>
      <c r="I970" s="31"/>
      <c r="J970" s="36"/>
      <c r="K970" s="34" t="str">
        <f t="shared" si="71"/>
        <v/>
      </c>
      <c r="N970" s="31"/>
      <c r="O970" s="36"/>
      <c r="P970" s="34" t="str">
        <f t="shared" si="72"/>
        <v/>
      </c>
      <c r="S970" s="31"/>
      <c r="T970" s="36"/>
      <c r="U970" s="34" t="str">
        <f t="shared" si="73"/>
        <v/>
      </c>
    </row>
    <row r="971" spans="3:21" x14ac:dyDescent="0.2">
      <c r="C971" s="31"/>
      <c r="D971" s="36"/>
      <c r="E971" s="33" t="str">
        <f t="shared" si="74"/>
        <v/>
      </c>
      <c r="F971" s="34" t="str">
        <f t="shared" si="70"/>
        <v/>
      </c>
      <c r="I971" s="31"/>
      <c r="J971" s="36"/>
      <c r="K971" s="34" t="str">
        <f t="shared" si="71"/>
        <v/>
      </c>
      <c r="N971" s="31"/>
      <c r="O971" s="36"/>
      <c r="P971" s="34" t="str">
        <f t="shared" si="72"/>
        <v/>
      </c>
      <c r="S971" s="31"/>
      <c r="T971" s="36"/>
      <c r="U971" s="34" t="str">
        <f t="shared" si="73"/>
        <v/>
      </c>
    </row>
    <row r="972" spans="3:21" x14ac:dyDescent="0.2">
      <c r="C972" s="31"/>
      <c r="D972" s="36"/>
      <c r="E972" s="33" t="str">
        <f t="shared" si="74"/>
        <v/>
      </c>
      <c r="F972" s="34" t="str">
        <f t="shared" ref="F972:F1012" si="75">IF(ISBLANK(C972),"",IF(OR($X$11="",$Z$11=""),"",IF(AND(MONTH(C972)&gt;=MONTH($X$11&amp;1),MONTH(C972)&lt;=MONTH($Z$11&amp;1)),"summer","winter")))</f>
        <v/>
      </c>
      <c r="I972" s="31"/>
      <c r="J972" s="36"/>
      <c r="K972" s="34" t="str">
        <f t="shared" ref="K972:K1012" si="76">IF(ISBLANK(I972),"",IF(OR($X$11="",$Z$11=""),"",IF(AND(MONTH(I972)&gt;=MONTH($X$11&amp;1),MONTH(I972)&lt;=MONTH($Z$11&amp;1)),"summer","winter")))</f>
        <v/>
      </c>
      <c r="N972" s="31"/>
      <c r="O972" s="36"/>
      <c r="P972" s="34" t="str">
        <f t="shared" ref="P972:P1012" si="77">IF(ISBLANK(N972),"",IF(OR($X$11="",$Z$11=""),"",IF(AND(MONTH(N972)&gt;=MONTH($X$11&amp;1),MONTH(N972)&lt;=MONTH($Z$11&amp;1)),"summer","winter")))</f>
        <v/>
      </c>
      <c r="S972" s="31"/>
      <c r="T972" s="36"/>
      <c r="U972" s="34" t="str">
        <f t="shared" ref="U972:U1012" si="78">IF(ISBLANK(S972),"",IF(OR($X$11="",$Z$11=""),"",IF(AND(MONTH(S972)&gt;=MONTH($X$11&amp;1),MONTH(S972)&lt;=MONTH($Z$11&amp;1)),"summer","winter")))</f>
        <v/>
      </c>
    </row>
    <row r="973" spans="3:21" x14ac:dyDescent="0.2">
      <c r="C973" s="31"/>
      <c r="D973" s="36"/>
      <c r="E973" s="33" t="str">
        <f t="shared" ref="E973:E1012" si="79">IF(ISBLANK(D973),"",IF(LEFT(D973,1)="&lt;",0,VALUE(D973)))</f>
        <v/>
      </c>
      <c r="F973" s="34" t="str">
        <f t="shared" si="75"/>
        <v/>
      </c>
      <c r="I973" s="31"/>
      <c r="J973" s="36"/>
      <c r="K973" s="34" t="str">
        <f t="shared" si="76"/>
        <v/>
      </c>
      <c r="N973" s="31"/>
      <c r="O973" s="36"/>
      <c r="P973" s="34" t="str">
        <f t="shared" si="77"/>
        <v/>
      </c>
      <c r="S973" s="31"/>
      <c r="T973" s="36"/>
      <c r="U973" s="34" t="str">
        <f t="shared" si="78"/>
        <v/>
      </c>
    </row>
    <row r="974" spans="3:21" x14ac:dyDescent="0.2">
      <c r="C974" s="31"/>
      <c r="D974" s="36"/>
      <c r="E974" s="33" t="str">
        <f t="shared" si="79"/>
        <v/>
      </c>
      <c r="F974" s="34" t="str">
        <f t="shared" si="75"/>
        <v/>
      </c>
      <c r="I974" s="31"/>
      <c r="J974" s="36"/>
      <c r="K974" s="34" t="str">
        <f t="shared" si="76"/>
        <v/>
      </c>
      <c r="N974" s="31"/>
      <c r="O974" s="36"/>
      <c r="P974" s="34" t="str">
        <f t="shared" si="77"/>
        <v/>
      </c>
      <c r="S974" s="31"/>
      <c r="T974" s="36"/>
      <c r="U974" s="34" t="str">
        <f t="shared" si="78"/>
        <v/>
      </c>
    </row>
    <row r="975" spans="3:21" x14ac:dyDescent="0.2">
      <c r="C975" s="31"/>
      <c r="D975" s="36"/>
      <c r="E975" s="33" t="str">
        <f t="shared" si="79"/>
        <v/>
      </c>
      <c r="F975" s="34" t="str">
        <f t="shared" si="75"/>
        <v/>
      </c>
      <c r="I975" s="31"/>
      <c r="J975" s="36"/>
      <c r="K975" s="34" t="str">
        <f t="shared" si="76"/>
        <v/>
      </c>
      <c r="N975" s="31"/>
      <c r="O975" s="36"/>
      <c r="P975" s="34" t="str">
        <f t="shared" si="77"/>
        <v/>
      </c>
      <c r="S975" s="31"/>
      <c r="T975" s="36"/>
      <c r="U975" s="34" t="str">
        <f t="shared" si="78"/>
        <v/>
      </c>
    </row>
    <row r="976" spans="3:21" x14ac:dyDescent="0.2">
      <c r="C976" s="31"/>
      <c r="D976" s="36"/>
      <c r="E976" s="33" t="str">
        <f t="shared" si="79"/>
        <v/>
      </c>
      <c r="F976" s="34" t="str">
        <f t="shared" si="75"/>
        <v/>
      </c>
      <c r="I976" s="31"/>
      <c r="J976" s="36"/>
      <c r="K976" s="34" t="str">
        <f t="shared" si="76"/>
        <v/>
      </c>
      <c r="N976" s="31"/>
      <c r="O976" s="36"/>
      <c r="P976" s="34" t="str">
        <f t="shared" si="77"/>
        <v/>
      </c>
      <c r="S976" s="31"/>
      <c r="T976" s="36"/>
      <c r="U976" s="34" t="str">
        <f t="shared" si="78"/>
        <v/>
      </c>
    </row>
    <row r="977" spans="3:21" x14ac:dyDescent="0.2">
      <c r="C977" s="31"/>
      <c r="D977" s="36"/>
      <c r="E977" s="33" t="str">
        <f t="shared" si="79"/>
        <v/>
      </c>
      <c r="F977" s="34" t="str">
        <f t="shared" si="75"/>
        <v/>
      </c>
      <c r="I977" s="31"/>
      <c r="J977" s="36"/>
      <c r="K977" s="34" t="str">
        <f t="shared" si="76"/>
        <v/>
      </c>
      <c r="N977" s="31"/>
      <c r="O977" s="36"/>
      <c r="P977" s="34" t="str">
        <f t="shared" si="77"/>
        <v/>
      </c>
      <c r="S977" s="31"/>
      <c r="T977" s="36"/>
      <c r="U977" s="34" t="str">
        <f t="shared" si="78"/>
        <v/>
      </c>
    </row>
    <row r="978" spans="3:21" x14ac:dyDescent="0.2">
      <c r="C978" s="31"/>
      <c r="D978" s="36"/>
      <c r="E978" s="33" t="str">
        <f t="shared" si="79"/>
        <v/>
      </c>
      <c r="F978" s="34" t="str">
        <f t="shared" si="75"/>
        <v/>
      </c>
      <c r="I978" s="31"/>
      <c r="J978" s="36"/>
      <c r="K978" s="34" t="str">
        <f t="shared" si="76"/>
        <v/>
      </c>
      <c r="N978" s="31"/>
      <c r="O978" s="36"/>
      <c r="P978" s="34" t="str">
        <f t="shared" si="77"/>
        <v/>
      </c>
      <c r="S978" s="31"/>
      <c r="T978" s="36"/>
      <c r="U978" s="34" t="str">
        <f t="shared" si="78"/>
        <v/>
      </c>
    </row>
    <row r="979" spans="3:21" x14ac:dyDescent="0.2">
      <c r="C979" s="31"/>
      <c r="D979" s="36"/>
      <c r="E979" s="33" t="str">
        <f t="shared" si="79"/>
        <v/>
      </c>
      <c r="F979" s="34" t="str">
        <f t="shared" si="75"/>
        <v/>
      </c>
      <c r="I979" s="31"/>
      <c r="J979" s="36"/>
      <c r="K979" s="34" t="str">
        <f t="shared" si="76"/>
        <v/>
      </c>
      <c r="N979" s="31"/>
      <c r="O979" s="36"/>
      <c r="P979" s="34" t="str">
        <f t="shared" si="77"/>
        <v/>
      </c>
      <c r="S979" s="31"/>
      <c r="T979" s="36"/>
      <c r="U979" s="34" t="str">
        <f t="shared" si="78"/>
        <v/>
      </c>
    </row>
    <row r="980" spans="3:21" x14ac:dyDescent="0.2">
      <c r="C980" s="31"/>
      <c r="D980" s="36"/>
      <c r="E980" s="33" t="str">
        <f t="shared" si="79"/>
        <v/>
      </c>
      <c r="F980" s="34" t="str">
        <f t="shared" si="75"/>
        <v/>
      </c>
      <c r="I980" s="31"/>
      <c r="J980" s="36"/>
      <c r="K980" s="34" t="str">
        <f t="shared" si="76"/>
        <v/>
      </c>
      <c r="N980" s="31"/>
      <c r="O980" s="36"/>
      <c r="P980" s="34" t="str">
        <f t="shared" si="77"/>
        <v/>
      </c>
      <c r="S980" s="31"/>
      <c r="T980" s="36"/>
      <c r="U980" s="34" t="str">
        <f t="shared" si="78"/>
        <v/>
      </c>
    </row>
    <row r="981" spans="3:21" x14ac:dyDescent="0.2">
      <c r="C981" s="31"/>
      <c r="D981" s="36"/>
      <c r="E981" s="33" t="str">
        <f t="shared" si="79"/>
        <v/>
      </c>
      <c r="F981" s="34" t="str">
        <f t="shared" si="75"/>
        <v/>
      </c>
      <c r="I981" s="31"/>
      <c r="J981" s="36"/>
      <c r="K981" s="34" t="str">
        <f t="shared" si="76"/>
        <v/>
      </c>
      <c r="N981" s="31"/>
      <c r="O981" s="36"/>
      <c r="P981" s="34" t="str">
        <f t="shared" si="77"/>
        <v/>
      </c>
      <c r="S981" s="31"/>
      <c r="T981" s="36"/>
      <c r="U981" s="34" t="str">
        <f t="shared" si="78"/>
        <v/>
      </c>
    </row>
    <row r="982" spans="3:21" x14ac:dyDescent="0.2">
      <c r="C982" s="31"/>
      <c r="D982" s="36"/>
      <c r="E982" s="33" t="str">
        <f t="shared" si="79"/>
        <v/>
      </c>
      <c r="F982" s="34" t="str">
        <f t="shared" si="75"/>
        <v/>
      </c>
      <c r="I982" s="31"/>
      <c r="J982" s="36"/>
      <c r="K982" s="34" t="str">
        <f t="shared" si="76"/>
        <v/>
      </c>
      <c r="N982" s="31"/>
      <c r="O982" s="36"/>
      <c r="P982" s="34" t="str">
        <f t="shared" si="77"/>
        <v/>
      </c>
      <c r="S982" s="31"/>
      <c r="T982" s="36"/>
      <c r="U982" s="34" t="str">
        <f t="shared" si="78"/>
        <v/>
      </c>
    </row>
    <row r="983" spans="3:21" x14ac:dyDescent="0.2">
      <c r="C983" s="31"/>
      <c r="D983" s="36"/>
      <c r="E983" s="33" t="str">
        <f t="shared" si="79"/>
        <v/>
      </c>
      <c r="F983" s="34" t="str">
        <f t="shared" si="75"/>
        <v/>
      </c>
      <c r="I983" s="31"/>
      <c r="J983" s="36"/>
      <c r="K983" s="34" t="str">
        <f t="shared" si="76"/>
        <v/>
      </c>
      <c r="N983" s="31"/>
      <c r="O983" s="36"/>
      <c r="P983" s="34" t="str">
        <f t="shared" si="77"/>
        <v/>
      </c>
      <c r="S983" s="31"/>
      <c r="T983" s="36"/>
      <c r="U983" s="34" t="str">
        <f t="shared" si="78"/>
        <v/>
      </c>
    </row>
    <row r="984" spans="3:21" x14ac:dyDescent="0.2">
      <c r="C984" s="31"/>
      <c r="D984" s="36"/>
      <c r="E984" s="33" t="str">
        <f t="shared" si="79"/>
        <v/>
      </c>
      <c r="F984" s="34" t="str">
        <f t="shared" si="75"/>
        <v/>
      </c>
      <c r="I984" s="31"/>
      <c r="J984" s="36"/>
      <c r="K984" s="34" t="str">
        <f t="shared" si="76"/>
        <v/>
      </c>
      <c r="N984" s="31"/>
      <c r="O984" s="36"/>
      <c r="P984" s="34" t="str">
        <f t="shared" si="77"/>
        <v/>
      </c>
      <c r="S984" s="31"/>
      <c r="T984" s="36"/>
      <c r="U984" s="34" t="str">
        <f t="shared" si="78"/>
        <v/>
      </c>
    </row>
    <row r="985" spans="3:21" x14ac:dyDescent="0.2">
      <c r="C985" s="31"/>
      <c r="D985" s="36"/>
      <c r="E985" s="33" t="str">
        <f t="shared" si="79"/>
        <v/>
      </c>
      <c r="F985" s="34" t="str">
        <f t="shared" si="75"/>
        <v/>
      </c>
      <c r="I985" s="31"/>
      <c r="J985" s="36"/>
      <c r="K985" s="34" t="str">
        <f t="shared" si="76"/>
        <v/>
      </c>
      <c r="N985" s="31"/>
      <c r="O985" s="36"/>
      <c r="P985" s="34" t="str">
        <f t="shared" si="77"/>
        <v/>
      </c>
      <c r="S985" s="31"/>
      <c r="T985" s="36"/>
      <c r="U985" s="34" t="str">
        <f t="shared" si="78"/>
        <v/>
      </c>
    </row>
    <row r="986" spans="3:21" x14ac:dyDescent="0.2">
      <c r="C986" s="31"/>
      <c r="D986" s="36"/>
      <c r="E986" s="33" t="str">
        <f t="shared" si="79"/>
        <v/>
      </c>
      <c r="F986" s="34" t="str">
        <f t="shared" si="75"/>
        <v/>
      </c>
      <c r="I986" s="31"/>
      <c r="J986" s="36"/>
      <c r="K986" s="34" t="str">
        <f t="shared" si="76"/>
        <v/>
      </c>
      <c r="N986" s="31"/>
      <c r="O986" s="36"/>
      <c r="P986" s="34" t="str">
        <f t="shared" si="77"/>
        <v/>
      </c>
      <c r="S986" s="31"/>
      <c r="T986" s="36"/>
      <c r="U986" s="34" t="str">
        <f t="shared" si="78"/>
        <v/>
      </c>
    </row>
    <row r="987" spans="3:21" x14ac:dyDescent="0.2">
      <c r="C987" s="31"/>
      <c r="D987" s="36"/>
      <c r="E987" s="33" t="str">
        <f t="shared" si="79"/>
        <v/>
      </c>
      <c r="F987" s="34" t="str">
        <f t="shared" si="75"/>
        <v/>
      </c>
      <c r="I987" s="31"/>
      <c r="J987" s="36"/>
      <c r="K987" s="34" t="str">
        <f t="shared" si="76"/>
        <v/>
      </c>
      <c r="N987" s="31"/>
      <c r="O987" s="36"/>
      <c r="P987" s="34" t="str">
        <f t="shared" si="77"/>
        <v/>
      </c>
      <c r="S987" s="31"/>
      <c r="T987" s="36"/>
      <c r="U987" s="34" t="str">
        <f t="shared" si="78"/>
        <v/>
      </c>
    </row>
    <row r="988" spans="3:21" x14ac:dyDescent="0.2">
      <c r="C988" s="31"/>
      <c r="D988" s="36"/>
      <c r="E988" s="33" t="str">
        <f t="shared" si="79"/>
        <v/>
      </c>
      <c r="F988" s="34" t="str">
        <f t="shared" si="75"/>
        <v/>
      </c>
      <c r="I988" s="31"/>
      <c r="J988" s="36"/>
      <c r="K988" s="34" t="str">
        <f t="shared" si="76"/>
        <v/>
      </c>
      <c r="N988" s="31"/>
      <c r="O988" s="36"/>
      <c r="P988" s="34" t="str">
        <f t="shared" si="77"/>
        <v/>
      </c>
      <c r="S988" s="31"/>
      <c r="T988" s="36"/>
      <c r="U988" s="34" t="str">
        <f t="shared" si="78"/>
        <v/>
      </c>
    </row>
    <row r="989" spans="3:21" x14ac:dyDescent="0.2">
      <c r="C989" s="31"/>
      <c r="D989" s="36"/>
      <c r="E989" s="33" t="str">
        <f t="shared" si="79"/>
        <v/>
      </c>
      <c r="F989" s="34" t="str">
        <f t="shared" si="75"/>
        <v/>
      </c>
      <c r="I989" s="31"/>
      <c r="J989" s="36"/>
      <c r="K989" s="34" t="str">
        <f t="shared" si="76"/>
        <v/>
      </c>
      <c r="N989" s="31"/>
      <c r="O989" s="36"/>
      <c r="P989" s="34" t="str">
        <f t="shared" si="77"/>
        <v/>
      </c>
      <c r="S989" s="31"/>
      <c r="T989" s="36"/>
      <c r="U989" s="34" t="str">
        <f t="shared" si="78"/>
        <v/>
      </c>
    </row>
    <row r="990" spans="3:21" x14ac:dyDescent="0.2">
      <c r="C990" s="31"/>
      <c r="D990" s="36"/>
      <c r="E990" s="33" t="str">
        <f t="shared" si="79"/>
        <v/>
      </c>
      <c r="F990" s="34" t="str">
        <f t="shared" si="75"/>
        <v/>
      </c>
      <c r="I990" s="31"/>
      <c r="J990" s="36"/>
      <c r="K990" s="34" t="str">
        <f t="shared" si="76"/>
        <v/>
      </c>
      <c r="N990" s="31"/>
      <c r="O990" s="36"/>
      <c r="P990" s="34" t="str">
        <f t="shared" si="77"/>
        <v/>
      </c>
      <c r="S990" s="31"/>
      <c r="T990" s="36"/>
      <c r="U990" s="34" t="str">
        <f t="shared" si="78"/>
        <v/>
      </c>
    </row>
    <row r="991" spans="3:21" x14ac:dyDescent="0.2">
      <c r="C991" s="31"/>
      <c r="D991" s="36"/>
      <c r="E991" s="33" t="str">
        <f t="shared" si="79"/>
        <v/>
      </c>
      <c r="F991" s="34" t="str">
        <f t="shared" si="75"/>
        <v/>
      </c>
      <c r="I991" s="31"/>
      <c r="J991" s="36"/>
      <c r="K991" s="34" t="str">
        <f t="shared" si="76"/>
        <v/>
      </c>
      <c r="N991" s="31"/>
      <c r="O991" s="36"/>
      <c r="P991" s="34" t="str">
        <f t="shared" si="77"/>
        <v/>
      </c>
      <c r="S991" s="31"/>
      <c r="T991" s="36"/>
      <c r="U991" s="34" t="str">
        <f t="shared" si="78"/>
        <v/>
      </c>
    </row>
    <row r="992" spans="3:21" x14ac:dyDescent="0.2">
      <c r="C992" s="31"/>
      <c r="D992" s="36"/>
      <c r="E992" s="33" t="str">
        <f t="shared" si="79"/>
        <v/>
      </c>
      <c r="F992" s="34" t="str">
        <f t="shared" si="75"/>
        <v/>
      </c>
      <c r="I992" s="31"/>
      <c r="J992" s="36"/>
      <c r="K992" s="34" t="str">
        <f t="shared" si="76"/>
        <v/>
      </c>
      <c r="N992" s="31"/>
      <c r="O992" s="36"/>
      <c r="P992" s="34" t="str">
        <f t="shared" si="77"/>
        <v/>
      </c>
      <c r="S992" s="31"/>
      <c r="T992" s="36"/>
      <c r="U992" s="34" t="str">
        <f t="shared" si="78"/>
        <v/>
      </c>
    </row>
    <row r="993" spans="3:21" x14ac:dyDescent="0.2">
      <c r="C993" s="31"/>
      <c r="D993" s="36"/>
      <c r="E993" s="33" t="str">
        <f t="shared" si="79"/>
        <v/>
      </c>
      <c r="F993" s="34" t="str">
        <f t="shared" si="75"/>
        <v/>
      </c>
      <c r="I993" s="31"/>
      <c r="J993" s="36"/>
      <c r="K993" s="34" t="str">
        <f t="shared" si="76"/>
        <v/>
      </c>
      <c r="N993" s="31"/>
      <c r="O993" s="36"/>
      <c r="P993" s="34" t="str">
        <f t="shared" si="77"/>
        <v/>
      </c>
      <c r="S993" s="31"/>
      <c r="T993" s="36"/>
      <c r="U993" s="34" t="str">
        <f t="shared" si="78"/>
        <v/>
      </c>
    </row>
    <row r="994" spans="3:21" x14ac:dyDescent="0.2">
      <c r="C994" s="31"/>
      <c r="D994" s="36"/>
      <c r="E994" s="33" t="str">
        <f t="shared" si="79"/>
        <v/>
      </c>
      <c r="F994" s="34" t="str">
        <f t="shared" si="75"/>
        <v/>
      </c>
      <c r="I994" s="31"/>
      <c r="J994" s="36"/>
      <c r="K994" s="34" t="str">
        <f t="shared" si="76"/>
        <v/>
      </c>
      <c r="N994" s="31"/>
      <c r="O994" s="36"/>
      <c r="P994" s="34" t="str">
        <f t="shared" si="77"/>
        <v/>
      </c>
      <c r="S994" s="31"/>
      <c r="T994" s="36"/>
      <c r="U994" s="34" t="str">
        <f t="shared" si="78"/>
        <v/>
      </c>
    </row>
    <row r="995" spans="3:21" x14ac:dyDescent="0.2">
      <c r="C995" s="31"/>
      <c r="D995" s="36"/>
      <c r="E995" s="33" t="str">
        <f t="shared" si="79"/>
        <v/>
      </c>
      <c r="F995" s="34" t="str">
        <f t="shared" si="75"/>
        <v/>
      </c>
      <c r="I995" s="31"/>
      <c r="J995" s="36"/>
      <c r="K995" s="34" t="str">
        <f t="shared" si="76"/>
        <v/>
      </c>
      <c r="N995" s="31"/>
      <c r="O995" s="36"/>
      <c r="P995" s="34" t="str">
        <f t="shared" si="77"/>
        <v/>
      </c>
      <c r="S995" s="31"/>
      <c r="T995" s="36"/>
      <c r="U995" s="34" t="str">
        <f t="shared" si="78"/>
        <v/>
      </c>
    </row>
    <row r="996" spans="3:21" x14ac:dyDescent="0.2">
      <c r="C996" s="31"/>
      <c r="D996" s="36"/>
      <c r="E996" s="33" t="str">
        <f t="shared" si="79"/>
        <v/>
      </c>
      <c r="F996" s="34" t="str">
        <f t="shared" si="75"/>
        <v/>
      </c>
      <c r="I996" s="31"/>
      <c r="J996" s="36"/>
      <c r="K996" s="34" t="str">
        <f t="shared" si="76"/>
        <v/>
      </c>
      <c r="N996" s="31"/>
      <c r="O996" s="36"/>
      <c r="P996" s="34" t="str">
        <f t="shared" si="77"/>
        <v/>
      </c>
      <c r="S996" s="31"/>
      <c r="T996" s="36"/>
      <c r="U996" s="34" t="str">
        <f t="shared" si="78"/>
        <v/>
      </c>
    </row>
    <row r="997" spans="3:21" x14ac:dyDescent="0.2">
      <c r="C997" s="31"/>
      <c r="D997" s="32"/>
      <c r="E997" s="33" t="str">
        <f t="shared" si="79"/>
        <v/>
      </c>
      <c r="F997" s="34" t="str">
        <f t="shared" si="75"/>
        <v/>
      </c>
      <c r="I997" s="31"/>
      <c r="J997" s="32"/>
      <c r="K997" s="34" t="str">
        <f t="shared" si="76"/>
        <v/>
      </c>
      <c r="N997" s="31"/>
      <c r="O997" s="32"/>
      <c r="P997" s="34" t="str">
        <f t="shared" si="77"/>
        <v/>
      </c>
      <c r="S997" s="31"/>
      <c r="T997" s="32"/>
      <c r="U997" s="34" t="str">
        <f t="shared" si="78"/>
        <v/>
      </c>
    </row>
    <row r="998" spans="3:21" x14ac:dyDescent="0.2">
      <c r="C998" s="31"/>
      <c r="D998" s="36"/>
      <c r="E998" s="33" t="str">
        <f t="shared" si="79"/>
        <v/>
      </c>
      <c r="F998" s="34" t="str">
        <f t="shared" si="75"/>
        <v/>
      </c>
      <c r="I998" s="31"/>
      <c r="J998" s="36"/>
      <c r="K998" s="34" t="str">
        <f t="shared" si="76"/>
        <v/>
      </c>
      <c r="N998" s="31"/>
      <c r="O998" s="36"/>
      <c r="P998" s="34" t="str">
        <f t="shared" si="77"/>
        <v/>
      </c>
      <c r="S998" s="31"/>
      <c r="T998" s="36"/>
      <c r="U998" s="34" t="str">
        <f t="shared" si="78"/>
        <v/>
      </c>
    </row>
    <row r="999" spans="3:21" x14ac:dyDescent="0.2">
      <c r="C999" s="31"/>
      <c r="D999" s="36"/>
      <c r="E999" s="33" t="str">
        <f t="shared" si="79"/>
        <v/>
      </c>
      <c r="F999" s="34" t="str">
        <f t="shared" si="75"/>
        <v/>
      </c>
      <c r="I999" s="31"/>
      <c r="J999" s="36"/>
      <c r="K999" s="34" t="str">
        <f t="shared" si="76"/>
        <v/>
      </c>
      <c r="N999" s="31"/>
      <c r="O999" s="36"/>
      <c r="P999" s="34" t="str">
        <f t="shared" si="77"/>
        <v/>
      </c>
      <c r="S999" s="31"/>
      <c r="T999" s="36"/>
      <c r="U999" s="34" t="str">
        <f t="shared" si="78"/>
        <v/>
      </c>
    </row>
    <row r="1000" spans="3:21" x14ac:dyDescent="0.2">
      <c r="C1000" s="31"/>
      <c r="D1000" s="36"/>
      <c r="E1000" s="33" t="str">
        <f t="shared" si="79"/>
        <v/>
      </c>
      <c r="F1000" s="34" t="str">
        <f t="shared" si="75"/>
        <v/>
      </c>
      <c r="I1000" s="31"/>
      <c r="J1000" s="36"/>
      <c r="K1000" s="34" t="str">
        <f t="shared" si="76"/>
        <v/>
      </c>
      <c r="N1000" s="31"/>
      <c r="O1000" s="36"/>
      <c r="P1000" s="34" t="str">
        <f t="shared" si="77"/>
        <v/>
      </c>
      <c r="S1000" s="31"/>
      <c r="T1000" s="36"/>
      <c r="U1000" s="34" t="str">
        <f t="shared" si="78"/>
        <v/>
      </c>
    </row>
    <row r="1001" spans="3:21" x14ac:dyDescent="0.2">
      <c r="C1001" s="31"/>
      <c r="D1001" s="36"/>
      <c r="E1001" s="33" t="str">
        <f t="shared" si="79"/>
        <v/>
      </c>
      <c r="F1001" s="34" t="str">
        <f t="shared" si="75"/>
        <v/>
      </c>
      <c r="I1001" s="31"/>
      <c r="J1001" s="36"/>
      <c r="K1001" s="34" t="str">
        <f t="shared" si="76"/>
        <v/>
      </c>
      <c r="N1001" s="31"/>
      <c r="O1001" s="36"/>
      <c r="P1001" s="34" t="str">
        <f t="shared" si="77"/>
        <v/>
      </c>
      <c r="S1001" s="31"/>
      <c r="T1001" s="36"/>
      <c r="U1001" s="34" t="str">
        <f t="shared" si="78"/>
        <v/>
      </c>
    </row>
    <row r="1002" spans="3:21" x14ac:dyDescent="0.2">
      <c r="C1002" s="31"/>
      <c r="D1002" s="36"/>
      <c r="E1002" s="33" t="str">
        <f t="shared" si="79"/>
        <v/>
      </c>
      <c r="F1002" s="34" t="str">
        <f t="shared" si="75"/>
        <v/>
      </c>
      <c r="I1002" s="31"/>
      <c r="J1002" s="36"/>
      <c r="K1002" s="34" t="str">
        <f t="shared" si="76"/>
        <v/>
      </c>
      <c r="N1002" s="31"/>
      <c r="O1002" s="36"/>
      <c r="P1002" s="34" t="str">
        <f t="shared" si="77"/>
        <v/>
      </c>
      <c r="S1002" s="31"/>
      <c r="T1002" s="36"/>
      <c r="U1002" s="34" t="str">
        <f t="shared" si="78"/>
        <v/>
      </c>
    </row>
    <row r="1003" spans="3:21" x14ac:dyDescent="0.2">
      <c r="C1003" s="31"/>
      <c r="D1003" s="36"/>
      <c r="E1003" s="33" t="str">
        <f t="shared" si="79"/>
        <v/>
      </c>
      <c r="F1003" s="34" t="str">
        <f t="shared" si="75"/>
        <v/>
      </c>
      <c r="I1003" s="31"/>
      <c r="J1003" s="36"/>
      <c r="K1003" s="34" t="str">
        <f t="shared" si="76"/>
        <v/>
      </c>
      <c r="N1003" s="31"/>
      <c r="O1003" s="36"/>
      <c r="P1003" s="34" t="str">
        <f t="shared" si="77"/>
        <v/>
      </c>
      <c r="S1003" s="31"/>
      <c r="T1003" s="36"/>
      <c r="U1003" s="34" t="str">
        <f t="shared" si="78"/>
        <v/>
      </c>
    </row>
    <row r="1004" spans="3:21" x14ac:dyDescent="0.2">
      <c r="C1004" s="31"/>
      <c r="D1004" s="36"/>
      <c r="E1004" s="33" t="str">
        <f t="shared" si="79"/>
        <v/>
      </c>
      <c r="F1004" s="34" t="str">
        <f t="shared" si="75"/>
        <v/>
      </c>
      <c r="I1004" s="31"/>
      <c r="J1004" s="36"/>
      <c r="K1004" s="34" t="str">
        <f t="shared" si="76"/>
        <v/>
      </c>
      <c r="N1004" s="31"/>
      <c r="O1004" s="36"/>
      <c r="P1004" s="34" t="str">
        <f t="shared" si="77"/>
        <v/>
      </c>
      <c r="S1004" s="31"/>
      <c r="T1004" s="36"/>
      <c r="U1004" s="34" t="str">
        <f t="shared" si="78"/>
        <v/>
      </c>
    </row>
    <row r="1005" spans="3:21" x14ac:dyDescent="0.2">
      <c r="C1005" s="31"/>
      <c r="D1005" s="36"/>
      <c r="E1005" s="33" t="str">
        <f t="shared" si="79"/>
        <v/>
      </c>
      <c r="F1005" s="34" t="str">
        <f t="shared" si="75"/>
        <v/>
      </c>
      <c r="I1005" s="31"/>
      <c r="J1005" s="36"/>
      <c r="K1005" s="34" t="str">
        <f t="shared" si="76"/>
        <v/>
      </c>
      <c r="N1005" s="31"/>
      <c r="O1005" s="36"/>
      <c r="P1005" s="34" t="str">
        <f t="shared" si="77"/>
        <v/>
      </c>
      <c r="S1005" s="31"/>
      <c r="T1005" s="36"/>
      <c r="U1005" s="34" t="str">
        <f t="shared" si="78"/>
        <v/>
      </c>
    </row>
    <row r="1006" spans="3:21" x14ac:dyDescent="0.2">
      <c r="C1006" s="31"/>
      <c r="D1006" s="36"/>
      <c r="E1006" s="33" t="str">
        <f t="shared" si="79"/>
        <v/>
      </c>
      <c r="F1006" s="34" t="str">
        <f t="shared" si="75"/>
        <v/>
      </c>
      <c r="I1006" s="31"/>
      <c r="J1006" s="36"/>
      <c r="K1006" s="34" t="str">
        <f t="shared" si="76"/>
        <v/>
      </c>
      <c r="N1006" s="31"/>
      <c r="O1006" s="36"/>
      <c r="P1006" s="34" t="str">
        <f t="shared" si="77"/>
        <v/>
      </c>
      <c r="S1006" s="31"/>
      <c r="T1006" s="36"/>
      <c r="U1006" s="34" t="str">
        <f t="shared" si="78"/>
        <v/>
      </c>
    </row>
    <row r="1007" spans="3:21" x14ac:dyDescent="0.2">
      <c r="C1007" s="31"/>
      <c r="D1007" s="36"/>
      <c r="E1007" s="33" t="str">
        <f t="shared" si="79"/>
        <v/>
      </c>
      <c r="F1007" s="34" t="str">
        <f t="shared" si="75"/>
        <v/>
      </c>
      <c r="I1007" s="31"/>
      <c r="J1007" s="36"/>
      <c r="K1007" s="34" t="str">
        <f t="shared" si="76"/>
        <v/>
      </c>
      <c r="N1007" s="31"/>
      <c r="O1007" s="36"/>
      <c r="P1007" s="34" t="str">
        <f t="shared" si="77"/>
        <v/>
      </c>
      <c r="S1007" s="31"/>
      <c r="T1007" s="36"/>
      <c r="U1007" s="34" t="str">
        <f t="shared" si="78"/>
        <v/>
      </c>
    </row>
    <row r="1008" spans="3:21" x14ac:dyDescent="0.2">
      <c r="C1008" s="31"/>
      <c r="D1008" s="36"/>
      <c r="E1008" s="33" t="str">
        <f t="shared" si="79"/>
        <v/>
      </c>
      <c r="F1008" s="34" t="str">
        <f t="shared" si="75"/>
        <v/>
      </c>
      <c r="I1008" s="31"/>
      <c r="J1008" s="36"/>
      <c r="K1008" s="34" t="str">
        <f t="shared" si="76"/>
        <v/>
      </c>
      <c r="N1008" s="31"/>
      <c r="O1008" s="36"/>
      <c r="P1008" s="34" t="str">
        <f t="shared" si="77"/>
        <v/>
      </c>
      <c r="S1008" s="31"/>
      <c r="T1008" s="36"/>
      <c r="U1008" s="34" t="str">
        <f t="shared" si="78"/>
        <v/>
      </c>
    </row>
    <row r="1009" spans="2:21" x14ac:dyDescent="0.2">
      <c r="C1009" s="31"/>
      <c r="D1009" s="36"/>
      <c r="E1009" s="33" t="str">
        <f t="shared" si="79"/>
        <v/>
      </c>
      <c r="F1009" s="34" t="str">
        <f t="shared" si="75"/>
        <v/>
      </c>
      <c r="I1009" s="31"/>
      <c r="J1009" s="36"/>
      <c r="K1009" s="34" t="str">
        <f t="shared" si="76"/>
        <v/>
      </c>
      <c r="N1009" s="31"/>
      <c r="O1009" s="36"/>
      <c r="P1009" s="34" t="str">
        <f t="shared" si="77"/>
        <v/>
      </c>
      <c r="S1009" s="31"/>
      <c r="T1009" s="36"/>
      <c r="U1009" s="34" t="str">
        <f t="shared" si="78"/>
        <v/>
      </c>
    </row>
    <row r="1010" spans="2:21" x14ac:dyDescent="0.2">
      <c r="C1010" s="31"/>
      <c r="D1010" s="36"/>
      <c r="E1010" s="33" t="str">
        <f t="shared" si="79"/>
        <v/>
      </c>
      <c r="F1010" s="34" t="str">
        <f t="shared" si="75"/>
        <v/>
      </c>
      <c r="I1010" s="31"/>
      <c r="J1010" s="36"/>
      <c r="K1010" s="34" t="str">
        <f t="shared" si="76"/>
        <v/>
      </c>
      <c r="N1010" s="31"/>
      <c r="O1010" s="36"/>
      <c r="P1010" s="34" t="str">
        <f t="shared" si="77"/>
        <v/>
      </c>
      <c r="S1010" s="31"/>
      <c r="T1010" s="36"/>
      <c r="U1010" s="34" t="str">
        <f t="shared" si="78"/>
        <v/>
      </c>
    </row>
    <row r="1011" spans="2:21" x14ac:dyDescent="0.2">
      <c r="C1011" s="31"/>
      <c r="D1011" s="36"/>
      <c r="E1011" s="33" t="str">
        <f t="shared" si="79"/>
        <v/>
      </c>
      <c r="F1011" s="34" t="str">
        <f t="shared" si="75"/>
        <v/>
      </c>
      <c r="I1011" s="31"/>
      <c r="J1011" s="36"/>
      <c r="K1011" s="34" t="str">
        <f t="shared" si="76"/>
        <v/>
      </c>
      <c r="N1011" s="31"/>
      <c r="O1011" s="36"/>
      <c r="P1011" s="34" t="str">
        <f t="shared" si="77"/>
        <v/>
      </c>
      <c r="S1011" s="31"/>
      <c r="T1011" s="36"/>
      <c r="U1011" s="34" t="str">
        <f t="shared" si="78"/>
        <v/>
      </c>
    </row>
    <row r="1012" spans="2:21" x14ac:dyDescent="0.2">
      <c r="C1012" s="31"/>
      <c r="D1012" s="36"/>
      <c r="E1012" s="33" t="str">
        <f t="shared" si="79"/>
        <v/>
      </c>
      <c r="F1012" s="34" t="str">
        <f t="shared" si="75"/>
        <v/>
      </c>
      <c r="I1012" s="31"/>
      <c r="J1012" s="36"/>
      <c r="K1012" s="34" t="str">
        <f t="shared" si="76"/>
        <v/>
      </c>
      <c r="N1012" s="31"/>
      <c r="O1012" s="36"/>
      <c r="P1012" s="34" t="str">
        <f t="shared" si="77"/>
        <v/>
      </c>
      <c r="S1012" s="31"/>
      <c r="T1012" s="36"/>
      <c r="U1012" s="34" t="str">
        <f t="shared" si="78"/>
        <v/>
      </c>
    </row>
    <row r="1013" spans="2:21" x14ac:dyDescent="0.2">
      <c r="B1013" s="22"/>
      <c r="C1013" s="22"/>
      <c r="D1013" s="22"/>
      <c r="E1013" s="22"/>
      <c r="F1013" s="22"/>
      <c r="H1013" s="22"/>
      <c r="I1013" s="22"/>
      <c r="J1013" s="22"/>
      <c r="K1013" s="22"/>
      <c r="M1013" s="22"/>
      <c r="N1013" s="22"/>
      <c r="O1013" s="22"/>
      <c r="P1013" s="22"/>
      <c r="R1013" s="22"/>
      <c r="S1013" s="22"/>
      <c r="T1013" s="22"/>
      <c r="U1013" s="22"/>
    </row>
    <row r="1014" spans="2:21" x14ac:dyDescent="0.2">
      <c r="B1014" s="22"/>
      <c r="C1014" s="22"/>
      <c r="D1014" s="22"/>
      <c r="E1014" s="22"/>
      <c r="F1014" s="22"/>
      <c r="H1014" s="22"/>
      <c r="I1014" s="22"/>
      <c r="J1014" s="22"/>
      <c r="K1014" s="22"/>
      <c r="M1014" s="22"/>
      <c r="N1014" s="22"/>
      <c r="O1014" s="22"/>
      <c r="P1014" s="22"/>
      <c r="R1014" s="22"/>
      <c r="S1014" s="22"/>
      <c r="T1014" s="22"/>
      <c r="U1014" s="22"/>
    </row>
    <row r="1015" spans="2:21" x14ac:dyDescent="0.2">
      <c r="B1015" s="22"/>
      <c r="C1015" s="22"/>
      <c r="D1015" s="22"/>
      <c r="E1015" s="22"/>
      <c r="F1015" s="22"/>
      <c r="H1015" s="22"/>
      <c r="I1015" s="22"/>
      <c r="J1015" s="22"/>
      <c r="K1015" s="22"/>
      <c r="M1015" s="22"/>
      <c r="N1015" s="22"/>
      <c r="O1015" s="22"/>
      <c r="P1015" s="22"/>
      <c r="R1015" s="22"/>
      <c r="S1015" s="22"/>
      <c r="T1015" s="22"/>
      <c r="U1015" s="22"/>
    </row>
    <row r="1016" spans="2:21" x14ac:dyDescent="0.2">
      <c r="B1016" s="22"/>
      <c r="C1016" s="22"/>
      <c r="D1016" s="22"/>
      <c r="E1016" s="22"/>
      <c r="F1016" s="22"/>
      <c r="H1016" s="22"/>
      <c r="I1016" s="22"/>
      <c r="J1016" s="22"/>
      <c r="K1016" s="22"/>
      <c r="M1016" s="22"/>
      <c r="N1016" s="22"/>
      <c r="O1016" s="22"/>
      <c r="P1016" s="22"/>
      <c r="R1016" s="22"/>
      <c r="S1016" s="22"/>
      <c r="T1016" s="22"/>
      <c r="U1016" s="22"/>
    </row>
    <row r="1017" spans="2:21" x14ac:dyDescent="0.2">
      <c r="B1017" s="22"/>
      <c r="C1017" s="22"/>
      <c r="D1017" s="22"/>
      <c r="E1017" s="22"/>
      <c r="F1017" s="22"/>
      <c r="H1017" s="22"/>
      <c r="I1017" s="22"/>
      <c r="J1017" s="22"/>
      <c r="K1017" s="22"/>
      <c r="M1017" s="22"/>
      <c r="N1017" s="22"/>
      <c r="O1017" s="22"/>
      <c r="P1017" s="22"/>
      <c r="R1017" s="22"/>
      <c r="S1017" s="22"/>
      <c r="T1017" s="22"/>
      <c r="U1017" s="22"/>
    </row>
    <row r="1018" spans="2:21" x14ac:dyDescent="0.2">
      <c r="B1018" s="22"/>
      <c r="C1018" s="22"/>
      <c r="D1018" s="22"/>
      <c r="E1018" s="22"/>
      <c r="F1018" s="22"/>
      <c r="H1018" s="22"/>
      <c r="I1018" s="22"/>
      <c r="J1018" s="22"/>
      <c r="K1018" s="22"/>
      <c r="M1018" s="22"/>
      <c r="N1018" s="22"/>
      <c r="O1018" s="22"/>
      <c r="P1018" s="22"/>
      <c r="R1018" s="22"/>
      <c r="S1018" s="22"/>
      <c r="T1018" s="22"/>
      <c r="U1018" s="22"/>
    </row>
    <row r="1019" spans="2:21" x14ac:dyDescent="0.2">
      <c r="B1019" s="22"/>
      <c r="C1019" s="22"/>
      <c r="D1019" s="22"/>
      <c r="E1019" s="22"/>
      <c r="F1019" s="22"/>
      <c r="H1019" s="22"/>
      <c r="I1019" s="22"/>
      <c r="J1019" s="22"/>
      <c r="K1019" s="22"/>
      <c r="M1019" s="22"/>
      <c r="N1019" s="22"/>
      <c r="O1019" s="22"/>
      <c r="P1019" s="22"/>
      <c r="R1019" s="22"/>
      <c r="S1019" s="22"/>
      <c r="T1019" s="22"/>
      <c r="U1019" s="22"/>
    </row>
    <row r="1020" spans="2:21" x14ac:dyDescent="0.2">
      <c r="B1020" s="22"/>
      <c r="C1020" s="22"/>
      <c r="D1020" s="22"/>
      <c r="E1020" s="22"/>
      <c r="F1020" s="22"/>
      <c r="H1020" s="22"/>
      <c r="I1020" s="22"/>
      <c r="J1020" s="22"/>
      <c r="K1020" s="22"/>
      <c r="M1020" s="22"/>
      <c r="N1020" s="22"/>
      <c r="O1020" s="22"/>
      <c r="P1020" s="22"/>
      <c r="R1020" s="22"/>
      <c r="S1020" s="22"/>
      <c r="T1020" s="22"/>
      <c r="U1020" s="22"/>
    </row>
    <row r="1021" spans="2:21" x14ac:dyDescent="0.2">
      <c r="B1021" s="22"/>
      <c r="C1021" s="22"/>
      <c r="D1021" s="22"/>
      <c r="E1021" s="22"/>
      <c r="F1021" s="22"/>
      <c r="H1021" s="22"/>
      <c r="I1021" s="22"/>
      <c r="J1021" s="22"/>
      <c r="K1021" s="22"/>
      <c r="M1021" s="22"/>
      <c r="N1021" s="22"/>
      <c r="O1021" s="22"/>
      <c r="P1021" s="22"/>
      <c r="R1021" s="22"/>
      <c r="S1021" s="22"/>
      <c r="T1021" s="22"/>
      <c r="U1021" s="22"/>
    </row>
    <row r="1022" spans="2:21" x14ac:dyDescent="0.2">
      <c r="B1022" s="22"/>
      <c r="C1022" s="22"/>
      <c r="D1022" s="22"/>
      <c r="E1022" s="22"/>
      <c r="F1022" s="22"/>
      <c r="H1022" s="22"/>
      <c r="I1022" s="22"/>
      <c r="J1022" s="22"/>
      <c r="K1022" s="22"/>
      <c r="M1022" s="22"/>
      <c r="N1022" s="22"/>
      <c r="O1022" s="22"/>
      <c r="P1022" s="22"/>
      <c r="R1022" s="22"/>
      <c r="S1022" s="22"/>
      <c r="T1022" s="22"/>
      <c r="U1022" s="22"/>
    </row>
    <row r="1023" spans="2:21" x14ac:dyDescent="0.2">
      <c r="B1023" s="22"/>
      <c r="C1023" s="22"/>
      <c r="D1023" s="22"/>
      <c r="E1023" s="22"/>
      <c r="F1023" s="22"/>
      <c r="H1023" s="22"/>
      <c r="I1023" s="22"/>
      <c r="J1023" s="22"/>
      <c r="K1023" s="22"/>
      <c r="M1023" s="22"/>
      <c r="N1023" s="22"/>
      <c r="O1023" s="22"/>
      <c r="P1023" s="22"/>
      <c r="R1023" s="22"/>
      <c r="S1023" s="22"/>
      <c r="T1023" s="22"/>
      <c r="U1023" s="22"/>
    </row>
    <row r="1024" spans="2:21" x14ac:dyDescent="0.2">
      <c r="B1024" s="22"/>
      <c r="C1024" s="22"/>
      <c r="D1024" s="22"/>
      <c r="E1024" s="22"/>
      <c r="F1024" s="22"/>
      <c r="H1024" s="22"/>
      <c r="I1024" s="22"/>
      <c r="J1024" s="22"/>
      <c r="K1024" s="22"/>
      <c r="M1024" s="22"/>
      <c r="N1024" s="22"/>
      <c r="O1024" s="22"/>
      <c r="P1024" s="22"/>
      <c r="R1024" s="22"/>
      <c r="S1024" s="22"/>
      <c r="T1024" s="22"/>
      <c r="U1024" s="22"/>
    </row>
    <row r="1025" spans="2:21" x14ac:dyDescent="0.2">
      <c r="B1025" s="22"/>
      <c r="C1025" s="22"/>
      <c r="D1025" s="22"/>
      <c r="E1025" s="22"/>
      <c r="F1025" s="22"/>
      <c r="H1025" s="22"/>
      <c r="I1025" s="22"/>
      <c r="J1025" s="22"/>
      <c r="K1025" s="22"/>
      <c r="M1025" s="22"/>
      <c r="N1025" s="22"/>
      <c r="O1025" s="22"/>
      <c r="P1025" s="22"/>
      <c r="R1025" s="22"/>
      <c r="S1025" s="22"/>
      <c r="T1025" s="22"/>
      <c r="U1025" s="22"/>
    </row>
    <row r="1026" spans="2:21" x14ac:dyDescent="0.2">
      <c r="B1026" s="22"/>
      <c r="C1026" s="22"/>
      <c r="D1026" s="22"/>
      <c r="E1026" s="22"/>
      <c r="F1026" s="22"/>
      <c r="H1026" s="22"/>
      <c r="I1026" s="22"/>
      <c r="J1026" s="22"/>
      <c r="K1026" s="22"/>
      <c r="M1026" s="22"/>
      <c r="N1026" s="22"/>
      <c r="O1026" s="22"/>
      <c r="P1026" s="22"/>
      <c r="R1026" s="22"/>
      <c r="S1026" s="22"/>
      <c r="T1026" s="22"/>
      <c r="U1026" s="22"/>
    </row>
    <row r="1027" spans="2:21" x14ac:dyDescent="0.2">
      <c r="B1027" s="22"/>
      <c r="C1027" s="22"/>
      <c r="D1027" s="22"/>
      <c r="E1027" s="22"/>
      <c r="F1027" s="22"/>
      <c r="H1027" s="22"/>
      <c r="I1027" s="22"/>
      <c r="J1027" s="22"/>
      <c r="K1027" s="22"/>
      <c r="M1027" s="22"/>
      <c r="N1027" s="22"/>
      <c r="O1027" s="22"/>
      <c r="P1027" s="22"/>
      <c r="R1027" s="22"/>
      <c r="S1027" s="22"/>
      <c r="T1027" s="22"/>
      <c r="U1027" s="22"/>
    </row>
    <row r="1028" spans="2:21" x14ac:dyDescent="0.2">
      <c r="B1028" s="22"/>
      <c r="C1028" s="22"/>
      <c r="D1028" s="22"/>
      <c r="E1028" s="22"/>
      <c r="F1028" s="22"/>
      <c r="H1028" s="22"/>
      <c r="I1028" s="22"/>
      <c r="J1028" s="22"/>
      <c r="K1028" s="22"/>
      <c r="M1028" s="22"/>
      <c r="N1028" s="22"/>
      <c r="O1028" s="22"/>
      <c r="P1028" s="22"/>
      <c r="R1028" s="22"/>
      <c r="S1028" s="22"/>
      <c r="T1028" s="22"/>
      <c r="U1028" s="22"/>
    </row>
    <row r="1029" spans="2:21" x14ac:dyDescent="0.2">
      <c r="B1029" s="22"/>
      <c r="C1029" s="22"/>
      <c r="D1029" s="22"/>
      <c r="E1029" s="22"/>
      <c r="F1029" s="22"/>
      <c r="H1029" s="22"/>
      <c r="I1029" s="22"/>
      <c r="J1029" s="22"/>
      <c r="K1029" s="22"/>
      <c r="M1029" s="22"/>
      <c r="N1029" s="22"/>
      <c r="O1029" s="22"/>
      <c r="P1029" s="22"/>
      <c r="R1029" s="22"/>
      <c r="S1029" s="22"/>
      <c r="T1029" s="22"/>
      <c r="U1029" s="22"/>
    </row>
    <row r="1030" spans="2:21" x14ac:dyDescent="0.2">
      <c r="B1030" s="22"/>
      <c r="C1030" s="22"/>
      <c r="D1030" s="22"/>
      <c r="E1030" s="22"/>
      <c r="F1030" s="22"/>
      <c r="H1030" s="22"/>
      <c r="I1030" s="22"/>
      <c r="J1030" s="22"/>
      <c r="K1030" s="22"/>
      <c r="M1030" s="22"/>
      <c r="N1030" s="22"/>
      <c r="O1030" s="22"/>
      <c r="P1030" s="22"/>
      <c r="R1030" s="22"/>
      <c r="S1030" s="22"/>
      <c r="T1030" s="22"/>
      <c r="U1030" s="22"/>
    </row>
    <row r="1031" spans="2:21" x14ac:dyDescent="0.2">
      <c r="B1031" s="22"/>
      <c r="C1031" s="22"/>
      <c r="D1031" s="22"/>
      <c r="E1031" s="22"/>
      <c r="F1031" s="22"/>
      <c r="H1031" s="22"/>
      <c r="I1031" s="22"/>
      <c r="J1031" s="22"/>
      <c r="K1031" s="22"/>
      <c r="M1031" s="22"/>
      <c r="N1031" s="22"/>
      <c r="O1031" s="22"/>
      <c r="P1031" s="22"/>
      <c r="R1031" s="22"/>
      <c r="S1031" s="22"/>
      <c r="T1031" s="22"/>
      <c r="U1031" s="22"/>
    </row>
    <row r="1032" spans="2:21" x14ac:dyDescent="0.2">
      <c r="B1032" s="22"/>
      <c r="C1032" s="22"/>
      <c r="D1032" s="22"/>
      <c r="E1032" s="22"/>
      <c r="F1032" s="22"/>
      <c r="H1032" s="22"/>
      <c r="I1032" s="22"/>
      <c r="J1032" s="22"/>
      <c r="K1032" s="22"/>
      <c r="M1032" s="22"/>
      <c r="N1032" s="22"/>
      <c r="O1032" s="22"/>
      <c r="P1032" s="22"/>
      <c r="R1032" s="22"/>
      <c r="S1032" s="22"/>
      <c r="T1032" s="22"/>
      <c r="U1032" s="22"/>
    </row>
    <row r="1033" spans="2:21" x14ac:dyDescent="0.2">
      <c r="B1033" s="22"/>
      <c r="C1033" s="22"/>
      <c r="D1033" s="22"/>
      <c r="E1033" s="22"/>
      <c r="F1033" s="22"/>
      <c r="H1033" s="22"/>
      <c r="I1033" s="22"/>
      <c r="J1033" s="22"/>
      <c r="K1033" s="22"/>
      <c r="M1033" s="22"/>
      <c r="N1033" s="22"/>
      <c r="O1033" s="22"/>
      <c r="P1033" s="22"/>
      <c r="R1033" s="22"/>
      <c r="S1033" s="22"/>
      <c r="T1033" s="22"/>
      <c r="U1033" s="22"/>
    </row>
    <row r="1034" spans="2:21" x14ac:dyDescent="0.2">
      <c r="B1034" s="22"/>
      <c r="C1034" s="22"/>
      <c r="D1034" s="22"/>
      <c r="E1034" s="22"/>
      <c r="F1034" s="22"/>
      <c r="H1034" s="22"/>
      <c r="I1034" s="22"/>
      <c r="J1034" s="22"/>
      <c r="K1034" s="22"/>
      <c r="M1034" s="22"/>
      <c r="N1034" s="22"/>
      <c r="O1034" s="22"/>
      <c r="P1034" s="22"/>
      <c r="R1034" s="22"/>
      <c r="S1034" s="22"/>
      <c r="T1034" s="22"/>
      <c r="U1034" s="22"/>
    </row>
    <row r="1035" spans="2:21" x14ac:dyDescent="0.2">
      <c r="B1035" s="22"/>
      <c r="C1035" s="22"/>
      <c r="D1035" s="22"/>
      <c r="E1035" s="22"/>
      <c r="F1035" s="22"/>
      <c r="H1035" s="22"/>
      <c r="I1035" s="22"/>
      <c r="J1035" s="22"/>
      <c r="K1035" s="22"/>
      <c r="M1035" s="22"/>
      <c r="N1035" s="22"/>
      <c r="O1035" s="22"/>
      <c r="P1035" s="22"/>
      <c r="R1035" s="22"/>
      <c r="S1035" s="22"/>
      <c r="T1035" s="22"/>
      <c r="U1035" s="22"/>
    </row>
    <row r="1036" spans="2:21" x14ac:dyDescent="0.2">
      <c r="B1036" s="22"/>
      <c r="C1036" s="22"/>
      <c r="D1036" s="22"/>
      <c r="E1036" s="22"/>
      <c r="F1036" s="22"/>
      <c r="H1036" s="22"/>
      <c r="I1036" s="22"/>
      <c r="J1036" s="22"/>
      <c r="K1036" s="22"/>
      <c r="M1036" s="22"/>
      <c r="N1036" s="22"/>
      <c r="O1036" s="22"/>
      <c r="P1036" s="22"/>
      <c r="R1036" s="22"/>
      <c r="S1036" s="22"/>
      <c r="T1036" s="22"/>
      <c r="U1036" s="22"/>
    </row>
    <row r="1037" spans="2:21" x14ac:dyDescent="0.2">
      <c r="B1037" s="22"/>
      <c r="C1037" s="22"/>
      <c r="D1037" s="22"/>
      <c r="E1037" s="22"/>
      <c r="F1037" s="22"/>
      <c r="H1037" s="22"/>
      <c r="I1037" s="22"/>
      <c r="J1037" s="22"/>
      <c r="K1037" s="22"/>
      <c r="M1037" s="22"/>
      <c r="N1037" s="22"/>
      <c r="O1037" s="22"/>
      <c r="P1037" s="22"/>
      <c r="R1037" s="22"/>
      <c r="S1037" s="22"/>
      <c r="T1037" s="22"/>
      <c r="U1037" s="22"/>
    </row>
    <row r="1038" spans="2:21" x14ac:dyDescent="0.2">
      <c r="B1038" s="22"/>
      <c r="C1038" s="22"/>
      <c r="D1038" s="22"/>
      <c r="E1038" s="22"/>
      <c r="F1038" s="22"/>
      <c r="H1038" s="22"/>
      <c r="I1038" s="22"/>
      <c r="J1038" s="22"/>
      <c r="K1038" s="22"/>
      <c r="M1038" s="22"/>
      <c r="N1038" s="22"/>
      <c r="O1038" s="22"/>
      <c r="P1038" s="22"/>
      <c r="R1038" s="22"/>
      <c r="S1038" s="22"/>
      <c r="T1038" s="22"/>
      <c r="U1038" s="22"/>
    </row>
    <row r="1039" spans="2:21" x14ac:dyDescent="0.2">
      <c r="B1039" s="22"/>
      <c r="C1039" s="22"/>
      <c r="D1039" s="22"/>
      <c r="E1039" s="22"/>
      <c r="F1039" s="22"/>
      <c r="H1039" s="22"/>
      <c r="I1039" s="22"/>
      <c r="J1039" s="22"/>
      <c r="K1039" s="22"/>
      <c r="M1039" s="22"/>
      <c r="N1039" s="22"/>
      <c r="O1039" s="22"/>
      <c r="P1039" s="22"/>
      <c r="R1039" s="22"/>
      <c r="S1039" s="22"/>
      <c r="T1039" s="22"/>
      <c r="U1039" s="22"/>
    </row>
    <row r="1040" spans="2:21" x14ac:dyDescent="0.2">
      <c r="B1040" s="22"/>
      <c r="C1040" s="22"/>
      <c r="D1040" s="22"/>
      <c r="E1040" s="22"/>
      <c r="F1040" s="22"/>
      <c r="H1040" s="22"/>
      <c r="I1040" s="22"/>
      <c r="J1040" s="22"/>
      <c r="K1040" s="22"/>
      <c r="M1040" s="22"/>
      <c r="N1040" s="22"/>
      <c r="O1040" s="22"/>
      <c r="P1040" s="22"/>
      <c r="R1040" s="22"/>
      <c r="S1040" s="22"/>
      <c r="T1040" s="22"/>
      <c r="U1040" s="22"/>
    </row>
    <row r="1041" spans="2:21" x14ac:dyDescent="0.2">
      <c r="B1041" s="22"/>
      <c r="C1041" s="22"/>
      <c r="D1041" s="22"/>
      <c r="E1041" s="22"/>
      <c r="F1041" s="22"/>
      <c r="H1041" s="22"/>
      <c r="I1041" s="22"/>
      <c r="J1041" s="22"/>
      <c r="K1041" s="22"/>
      <c r="M1041" s="22"/>
      <c r="N1041" s="22"/>
      <c r="O1041" s="22"/>
      <c r="P1041" s="22"/>
      <c r="R1041" s="22"/>
      <c r="S1041" s="22"/>
      <c r="T1041" s="22"/>
      <c r="U1041" s="22"/>
    </row>
    <row r="1042" spans="2:21" x14ac:dyDescent="0.2">
      <c r="B1042" s="22"/>
      <c r="C1042" s="22"/>
      <c r="D1042" s="22"/>
      <c r="E1042" s="22"/>
      <c r="F1042" s="22"/>
      <c r="H1042" s="22"/>
      <c r="I1042" s="22"/>
      <c r="J1042" s="22"/>
      <c r="K1042" s="22"/>
      <c r="M1042" s="22"/>
      <c r="N1042" s="22"/>
      <c r="O1042" s="22"/>
      <c r="P1042" s="22"/>
      <c r="R1042" s="22"/>
      <c r="S1042" s="22"/>
      <c r="T1042" s="22"/>
      <c r="U1042" s="22"/>
    </row>
    <row r="1043" spans="2:21" x14ac:dyDescent="0.2">
      <c r="B1043" s="22"/>
      <c r="C1043" s="22"/>
      <c r="D1043" s="22"/>
      <c r="E1043" s="22"/>
      <c r="F1043" s="22"/>
      <c r="H1043" s="22"/>
      <c r="I1043" s="22"/>
      <c r="J1043" s="22"/>
      <c r="K1043" s="22"/>
      <c r="M1043" s="22"/>
      <c r="N1043" s="22"/>
      <c r="O1043" s="22"/>
      <c r="P1043" s="22"/>
      <c r="R1043" s="22"/>
      <c r="S1043" s="22"/>
      <c r="T1043" s="22"/>
      <c r="U1043" s="22"/>
    </row>
    <row r="1044" spans="2:21" x14ac:dyDescent="0.2">
      <c r="B1044" s="22"/>
      <c r="C1044" s="22"/>
      <c r="D1044" s="22"/>
      <c r="E1044" s="22"/>
      <c r="F1044" s="22"/>
      <c r="H1044" s="22"/>
      <c r="I1044" s="22"/>
      <c r="J1044" s="22"/>
      <c r="K1044" s="22"/>
      <c r="M1044" s="22"/>
      <c r="N1044" s="22"/>
      <c r="O1044" s="22"/>
      <c r="P1044" s="22"/>
      <c r="R1044" s="22"/>
      <c r="S1044" s="22"/>
      <c r="T1044" s="22"/>
      <c r="U1044" s="22"/>
    </row>
    <row r="1045" spans="2:21" x14ac:dyDescent="0.2">
      <c r="B1045" s="22"/>
      <c r="C1045" s="22"/>
      <c r="D1045" s="22"/>
      <c r="E1045" s="22"/>
      <c r="F1045" s="22"/>
      <c r="H1045" s="22"/>
      <c r="I1045" s="22"/>
      <c r="J1045" s="22"/>
      <c r="K1045" s="22"/>
      <c r="M1045" s="22"/>
      <c r="N1045" s="22"/>
      <c r="O1045" s="22"/>
      <c r="P1045" s="22"/>
      <c r="R1045" s="22"/>
      <c r="S1045" s="22"/>
      <c r="T1045" s="22"/>
      <c r="U1045" s="22"/>
    </row>
    <row r="1046" spans="2:21" x14ac:dyDescent="0.2">
      <c r="B1046" s="22"/>
      <c r="C1046" s="22"/>
      <c r="D1046" s="22"/>
      <c r="E1046" s="22"/>
      <c r="F1046" s="22"/>
      <c r="H1046" s="22"/>
      <c r="I1046" s="22"/>
      <c r="J1046" s="22"/>
      <c r="K1046" s="22"/>
      <c r="M1046" s="22"/>
      <c r="N1046" s="22"/>
      <c r="O1046" s="22"/>
      <c r="P1046" s="22"/>
      <c r="R1046" s="22"/>
      <c r="S1046" s="22"/>
      <c r="T1046" s="22"/>
      <c r="U1046" s="22"/>
    </row>
    <row r="1047" spans="2:21" x14ac:dyDescent="0.2">
      <c r="B1047" s="22"/>
      <c r="C1047" s="22"/>
      <c r="D1047" s="22"/>
      <c r="E1047" s="22"/>
      <c r="F1047" s="22"/>
      <c r="H1047" s="22"/>
      <c r="I1047" s="22"/>
      <c r="J1047" s="22"/>
      <c r="K1047" s="22"/>
      <c r="M1047" s="22"/>
      <c r="N1047" s="22"/>
      <c r="O1047" s="22"/>
      <c r="P1047" s="22"/>
      <c r="R1047" s="22"/>
      <c r="S1047" s="22"/>
      <c r="T1047" s="22"/>
      <c r="U1047" s="22"/>
    </row>
    <row r="1048" spans="2:21" x14ac:dyDescent="0.2">
      <c r="B1048" s="22"/>
      <c r="C1048" s="22"/>
      <c r="D1048" s="22"/>
      <c r="E1048" s="22"/>
      <c r="F1048" s="22"/>
      <c r="H1048" s="22"/>
      <c r="I1048" s="22"/>
      <c r="J1048" s="22"/>
      <c r="K1048" s="22"/>
      <c r="M1048" s="22"/>
      <c r="N1048" s="22"/>
      <c r="O1048" s="22"/>
      <c r="P1048" s="22"/>
      <c r="R1048" s="22"/>
      <c r="S1048" s="22"/>
      <c r="T1048" s="22"/>
      <c r="U1048" s="22"/>
    </row>
    <row r="1049" spans="2:21" x14ac:dyDescent="0.2">
      <c r="B1049" s="22"/>
      <c r="C1049" s="22"/>
      <c r="D1049" s="22"/>
      <c r="E1049" s="22"/>
      <c r="F1049" s="22"/>
      <c r="H1049" s="22"/>
      <c r="I1049" s="22"/>
      <c r="J1049" s="22"/>
      <c r="K1049" s="22"/>
      <c r="M1049" s="22"/>
      <c r="N1049" s="22"/>
      <c r="O1049" s="22"/>
      <c r="P1049" s="22"/>
      <c r="R1049" s="22"/>
      <c r="S1049" s="22"/>
      <c r="T1049" s="22"/>
      <c r="U1049" s="22"/>
    </row>
    <row r="1050" spans="2:21" x14ac:dyDescent="0.2">
      <c r="B1050" s="22"/>
      <c r="C1050" s="22"/>
      <c r="D1050" s="22"/>
      <c r="E1050" s="22"/>
      <c r="F1050" s="22"/>
      <c r="H1050" s="22"/>
      <c r="I1050" s="22"/>
      <c r="J1050" s="22"/>
      <c r="K1050" s="22"/>
      <c r="M1050" s="22"/>
      <c r="N1050" s="22"/>
      <c r="O1050" s="22"/>
      <c r="P1050" s="22"/>
      <c r="R1050" s="22"/>
      <c r="S1050" s="22"/>
      <c r="T1050" s="22"/>
      <c r="U1050" s="22"/>
    </row>
    <row r="1051" spans="2:21" x14ac:dyDescent="0.2">
      <c r="B1051" s="22"/>
      <c r="C1051" s="22"/>
      <c r="D1051" s="22"/>
      <c r="E1051" s="22"/>
      <c r="F1051" s="22"/>
      <c r="H1051" s="22"/>
      <c r="I1051" s="22"/>
      <c r="J1051" s="22"/>
      <c r="K1051" s="22"/>
      <c r="M1051" s="22"/>
      <c r="N1051" s="22"/>
      <c r="O1051" s="22"/>
      <c r="P1051" s="22"/>
      <c r="R1051" s="22"/>
      <c r="S1051" s="22"/>
      <c r="T1051" s="22"/>
      <c r="U1051" s="22"/>
    </row>
    <row r="1052" spans="2:21" x14ac:dyDescent="0.2">
      <c r="B1052" s="22"/>
      <c r="C1052" s="22"/>
      <c r="D1052" s="22"/>
      <c r="E1052" s="22"/>
      <c r="F1052" s="22"/>
      <c r="H1052" s="22"/>
      <c r="I1052" s="22"/>
      <c r="J1052" s="22"/>
      <c r="K1052" s="22"/>
      <c r="M1052" s="22"/>
      <c r="N1052" s="22"/>
      <c r="O1052" s="22"/>
      <c r="P1052" s="22"/>
      <c r="R1052" s="22"/>
      <c r="S1052" s="22"/>
      <c r="T1052" s="22"/>
      <c r="U1052" s="22"/>
    </row>
    <row r="1053" spans="2:21" x14ac:dyDescent="0.2">
      <c r="B1053" s="22"/>
      <c r="C1053" s="22"/>
      <c r="D1053" s="22"/>
      <c r="E1053" s="22"/>
      <c r="F1053" s="22"/>
      <c r="H1053" s="22"/>
      <c r="I1053" s="22"/>
      <c r="J1053" s="22"/>
      <c r="K1053" s="22"/>
      <c r="M1053" s="22"/>
      <c r="N1053" s="22"/>
      <c r="O1053" s="22"/>
      <c r="P1053" s="22"/>
      <c r="R1053" s="22"/>
      <c r="S1053" s="22"/>
      <c r="T1053" s="22"/>
      <c r="U1053" s="22"/>
    </row>
    <row r="1054" spans="2:21" x14ac:dyDescent="0.2">
      <c r="B1054" s="22"/>
      <c r="C1054" s="22"/>
      <c r="D1054" s="22"/>
      <c r="E1054" s="22"/>
      <c r="F1054" s="22"/>
      <c r="H1054" s="22"/>
      <c r="I1054" s="22"/>
      <c r="J1054" s="22"/>
      <c r="K1054" s="22"/>
      <c r="M1054" s="22"/>
      <c r="N1054" s="22"/>
      <c r="O1054" s="22"/>
      <c r="P1054" s="22"/>
      <c r="R1054" s="22"/>
      <c r="S1054" s="22"/>
      <c r="T1054" s="22"/>
      <c r="U1054" s="22"/>
    </row>
    <row r="1055" spans="2:21" x14ac:dyDescent="0.2">
      <c r="B1055" s="22"/>
      <c r="C1055" s="22"/>
      <c r="D1055" s="22"/>
      <c r="E1055" s="22"/>
      <c r="F1055" s="22"/>
      <c r="H1055" s="22"/>
      <c r="I1055" s="22"/>
      <c r="J1055" s="22"/>
      <c r="K1055" s="22"/>
      <c r="M1055" s="22"/>
      <c r="N1055" s="22"/>
      <c r="O1055" s="22"/>
      <c r="P1055" s="22"/>
      <c r="R1055" s="22"/>
      <c r="S1055" s="22"/>
      <c r="T1055" s="22"/>
      <c r="U1055" s="22"/>
    </row>
    <row r="1056" spans="2:21" x14ac:dyDescent="0.2">
      <c r="B1056" s="22"/>
      <c r="C1056" s="22"/>
      <c r="D1056" s="22"/>
      <c r="E1056" s="22"/>
      <c r="F1056" s="22"/>
      <c r="H1056" s="22"/>
      <c r="I1056" s="22"/>
      <c r="J1056" s="22"/>
      <c r="K1056" s="22"/>
      <c r="M1056" s="22"/>
      <c r="N1056" s="22"/>
      <c r="O1056" s="22"/>
      <c r="P1056" s="22"/>
      <c r="R1056" s="22"/>
      <c r="S1056" s="22"/>
      <c r="T1056" s="22"/>
      <c r="U1056" s="22"/>
    </row>
    <row r="1057" spans="2:21" x14ac:dyDescent="0.2">
      <c r="B1057" s="22"/>
      <c r="C1057" s="22"/>
      <c r="D1057" s="22"/>
      <c r="E1057" s="22"/>
      <c r="F1057" s="22"/>
      <c r="H1057" s="22"/>
      <c r="I1057" s="22"/>
      <c r="J1057" s="22"/>
      <c r="K1057" s="22"/>
      <c r="M1057" s="22"/>
      <c r="N1057" s="22"/>
      <c r="O1057" s="22"/>
      <c r="P1057" s="22"/>
      <c r="R1057" s="22"/>
      <c r="S1057" s="22"/>
      <c r="T1057" s="22"/>
      <c r="U1057" s="22"/>
    </row>
    <row r="1058" spans="2:21" x14ac:dyDescent="0.2">
      <c r="B1058" s="22"/>
      <c r="C1058" s="22"/>
      <c r="D1058" s="22"/>
      <c r="E1058" s="22"/>
      <c r="F1058" s="22"/>
      <c r="H1058" s="22"/>
      <c r="I1058" s="22"/>
      <c r="J1058" s="22"/>
      <c r="K1058" s="22"/>
      <c r="M1058" s="22"/>
      <c r="N1058" s="22"/>
      <c r="O1058" s="22"/>
      <c r="P1058" s="22"/>
      <c r="R1058" s="22"/>
      <c r="S1058" s="22"/>
      <c r="T1058" s="22"/>
      <c r="U1058" s="22"/>
    </row>
    <row r="1059" spans="2:21" x14ac:dyDescent="0.2">
      <c r="B1059" s="22"/>
      <c r="C1059" s="22"/>
      <c r="D1059" s="22"/>
      <c r="E1059" s="22"/>
      <c r="F1059" s="22"/>
      <c r="H1059" s="22"/>
      <c r="I1059" s="22"/>
      <c r="J1059" s="22"/>
      <c r="K1059" s="22"/>
      <c r="M1059" s="22"/>
      <c r="N1059" s="22"/>
      <c r="O1059" s="22"/>
      <c r="P1059" s="22"/>
      <c r="R1059" s="22"/>
      <c r="S1059" s="22"/>
      <c r="T1059" s="22"/>
      <c r="U1059" s="22"/>
    </row>
    <row r="1060" spans="2:21" x14ac:dyDescent="0.2">
      <c r="B1060" s="22"/>
      <c r="C1060" s="22"/>
      <c r="D1060" s="22"/>
      <c r="E1060" s="22"/>
      <c r="F1060" s="22"/>
      <c r="H1060" s="22"/>
      <c r="I1060" s="22"/>
      <c r="J1060" s="22"/>
      <c r="K1060" s="22"/>
      <c r="M1060" s="22"/>
      <c r="N1060" s="22"/>
      <c r="O1060" s="22"/>
      <c r="P1060" s="22"/>
      <c r="R1060" s="22"/>
      <c r="S1060" s="22"/>
      <c r="T1060" s="22"/>
      <c r="U1060" s="22"/>
    </row>
    <row r="1061" spans="2:21" x14ac:dyDescent="0.2">
      <c r="B1061" s="22"/>
      <c r="C1061" s="22"/>
      <c r="D1061" s="22"/>
      <c r="E1061" s="22"/>
      <c r="F1061" s="22"/>
      <c r="H1061" s="22"/>
      <c r="I1061" s="22"/>
      <c r="J1061" s="22"/>
      <c r="K1061" s="22"/>
      <c r="M1061" s="22"/>
      <c r="N1061" s="22"/>
      <c r="O1061" s="22"/>
      <c r="P1061" s="22"/>
      <c r="R1061" s="22"/>
      <c r="S1061" s="22"/>
      <c r="T1061" s="22"/>
      <c r="U1061" s="22"/>
    </row>
    <row r="1062" spans="2:21" x14ac:dyDescent="0.2">
      <c r="B1062" s="22"/>
      <c r="C1062" s="22"/>
      <c r="D1062" s="22"/>
      <c r="E1062" s="22"/>
      <c r="F1062" s="22"/>
      <c r="H1062" s="22"/>
      <c r="I1062" s="22"/>
      <c r="J1062" s="22"/>
      <c r="K1062" s="22"/>
      <c r="M1062" s="22"/>
      <c r="N1062" s="22"/>
      <c r="O1062" s="22"/>
      <c r="P1062" s="22"/>
      <c r="R1062" s="22"/>
      <c r="S1062" s="22"/>
      <c r="T1062" s="22"/>
      <c r="U1062" s="22"/>
    </row>
    <row r="1063" spans="2:21" x14ac:dyDescent="0.2">
      <c r="B1063" s="22"/>
      <c r="C1063" s="22"/>
      <c r="D1063" s="22"/>
      <c r="E1063" s="22"/>
      <c r="F1063" s="22"/>
      <c r="H1063" s="22"/>
      <c r="I1063" s="22"/>
      <c r="J1063" s="22"/>
      <c r="K1063" s="22"/>
      <c r="M1063" s="22"/>
      <c r="N1063" s="22"/>
      <c r="O1063" s="22"/>
      <c r="P1063" s="22"/>
      <c r="R1063" s="22"/>
      <c r="S1063" s="22"/>
      <c r="T1063" s="22"/>
      <c r="U1063" s="22"/>
    </row>
    <row r="1064" spans="2:21" x14ac:dyDescent="0.2">
      <c r="B1064" s="22"/>
      <c r="C1064" s="22"/>
      <c r="D1064" s="22"/>
      <c r="E1064" s="22"/>
      <c r="F1064" s="22"/>
      <c r="H1064" s="22"/>
      <c r="I1064" s="22"/>
      <c r="J1064" s="22"/>
      <c r="K1064" s="22"/>
      <c r="M1064" s="22"/>
      <c r="N1064" s="22"/>
      <c r="O1064" s="22"/>
      <c r="P1064" s="22"/>
      <c r="R1064" s="22"/>
      <c r="S1064" s="22"/>
      <c r="T1064" s="22"/>
      <c r="U1064" s="22"/>
    </row>
    <row r="1065" spans="2:21" x14ac:dyDescent="0.2">
      <c r="B1065" s="22"/>
      <c r="C1065" s="22"/>
      <c r="D1065" s="22"/>
      <c r="E1065" s="22"/>
      <c r="F1065" s="22"/>
      <c r="H1065" s="22"/>
      <c r="I1065" s="22"/>
      <c r="J1065" s="22"/>
      <c r="K1065" s="22"/>
      <c r="M1065" s="22"/>
      <c r="N1065" s="22"/>
      <c r="O1065" s="22"/>
      <c r="P1065" s="22"/>
      <c r="R1065" s="22"/>
      <c r="S1065" s="22"/>
      <c r="T1065" s="22"/>
      <c r="U1065" s="22"/>
    </row>
    <row r="1066" spans="2:21" x14ac:dyDescent="0.2">
      <c r="B1066" s="22"/>
      <c r="C1066" s="22"/>
      <c r="D1066" s="22"/>
      <c r="E1066" s="22"/>
      <c r="F1066" s="22"/>
      <c r="H1066" s="22"/>
      <c r="I1066" s="22"/>
      <c r="J1066" s="22"/>
      <c r="K1066" s="22"/>
      <c r="M1066" s="22"/>
      <c r="N1066" s="22"/>
      <c r="O1066" s="22"/>
      <c r="P1066" s="22"/>
      <c r="R1066" s="22"/>
      <c r="S1066" s="22"/>
      <c r="T1066" s="22"/>
      <c r="U1066" s="22"/>
    </row>
    <row r="1067" spans="2:21" x14ac:dyDescent="0.2">
      <c r="B1067" s="22"/>
      <c r="C1067" s="22"/>
      <c r="D1067" s="22"/>
      <c r="E1067" s="22"/>
      <c r="F1067" s="22"/>
      <c r="H1067" s="22"/>
      <c r="I1067" s="22"/>
      <c r="J1067" s="22"/>
      <c r="K1067" s="22"/>
      <c r="M1067" s="22"/>
      <c r="N1067" s="22"/>
      <c r="O1067" s="22"/>
      <c r="P1067" s="22"/>
      <c r="R1067" s="22"/>
      <c r="S1067" s="22"/>
      <c r="T1067" s="22"/>
      <c r="U1067" s="22"/>
    </row>
    <row r="1068" spans="2:21" x14ac:dyDescent="0.2">
      <c r="B1068" s="22"/>
      <c r="C1068" s="22"/>
      <c r="D1068" s="22"/>
      <c r="E1068" s="22"/>
      <c r="F1068" s="22"/>
      <c r="H1068" s="22"/>
      <c r="I1068" s="22"/>
      <c r="J1068" s="22"/>
      <c r="K1068" s="22"/>
      <c r="M1068" s="22"/>
      <c r="N1068" s="22"/>
      <c r="O1068" s="22"/>
      <c r="P1068" s="22"/>
      <c r="R1068" s="22"/>
      <c r="S1068" s="22"/>
      <c r="T1068" s="22"/>
      <c r="U1068" s="22"/>
    </row>
    <row r="1069" spans="2:21" x14ac:dyDescent="0.2">
      <c r="B1069" s="22"/>
      <c r="C1069" s="22"/>
      <c r="D1069" s="22"/>
      <c r="E1069" s="22"/>
      <c r="F1069" s="22"/>
      <c r="H1069" s="22"/>
      <c r="I1069" s="22"/>
      <c r="J1069" s="22"/>
      <c r="K1069" s="22"/>
      <c r="M1069" s="22"/>
      <c r="N1069" s="22"/>
      <c r="O1069" s="22"/>
      <c r="P1069" s="22"/>
      <c r="R1069" s="22"/>
      <c r="S1069" s="22"/>
      <c r="T1069" s="22"/>
      <c r="U1069" s="22"/>
    </row>
    <row r="1070" spans="2:21" x14ac:dyDescent="0.2">
      <c r="B1070" s="22"/>
      <c r="C1070" s="22"/>
      <c r="D1070" s="22"/>
      <c r="E1070" s="22"/>
      <c r="F1070" s="22"/>
      <c r="H1070" s="22"/>
      <c r="I1070" s="22"/>
      <c r="J1070" s="22"/>
      <c r="K1070" s="22"/>
      <c r="M1070" s="22"/>
      <c r="N1070" s="22"/>
      <c r="O1070" s="22"/>
      <c r="P1070" s="22"/>
      <c r="R1070" s="22"/>
      <c r="S1070" s="22"/>
      <c r="T1070" s="22"/>
      <c r="U1070" s="22"/>
    </row>
    <row r="1071" spans="2:21" x14ac:dyDescent="0.2">
      <c r="B1071" s="22"/>
      <c r="C1071" s="22"/>
      <c r="D1071" s="22"/>
      <c r="E1071" s="22"/>
      <c r="F1071" s="22"/>
      <c r="H1071" s="22"/>
      <c r="I1071" s="22"/>
      <c r="J1071" s="22"/>
      <c r="K1071" s="22"/>
      <c r="M1071" s="22"/>
      <c r="N1071" s="22"/>
      <c r="O1071" s="22"/>
      <c r="P1071" s="22"/>
      <c r="R1071" s="22"/>
      <c r="S1071" s="22"/>
      <c r="T1071" s="22"/>
      <c r="U1071" s="22"/>
    </row>
    <row r="1072" spans="2:21" x14ac:dyDescent="0.2">
      <c r="B1072" s="22"/>
      <c r="C1072" s="22"/>
      <c r="D1072" s="22"/>
      <c r="E1072" s="22"/>
      <c r="F1072" s="22"/>
      <c r="H1072" s="22"/>
      <c r="I1072" s="22"/>
      <c r="J1072" s="22"/>
      <c r="K1072" s="22"/>
      <c r="M1072" s="22"/>
      <c r="N1072" s="22"/>
      <c r="O1072" s="22"/>
      <c r="P1072" s="22"/>
      <c r="R1072" s="22"/>
      <c r="S1072" s="22"/>
      <c r="T1072" s="22"/>
      <c r="U1072" s="22"/>
    </row>
    <row r="1073" spans="2:21" x14ac:dyDescent="0.2">
      <c r="B1073" s="22"/>
      <c r="C1073" s="22"/>
      <c r="D1073" s="22"/>
      <c r="E1073" s="22"/>
      <c r="F1073" s="22"/>
      <c r="H1073" s="22"/>
      <c r="I1073" s="22"/>
      <c r="J1073" s="22"/>
      <c r="K1073" s="22"/>
      <c r="M1073" s="22"/>
      <c r="N1073" s="22"/>
      <c r="O1073" s="22"/>
      <c r="P1073" s="22"/>
      <c r="R1073" s="22"/>
      <c r="S1073" s="22"/>
      <c r="T1073" s="22"/>
      <c r="U1073" s="22"/>
    </row>
    <row r="1074" spans="2:21" x14ac:dyDescent="0.2">
      <c r="B1074" s="22"/>
      <c r="C1074" s="22"/>
      <c r="D1074" s="22"/>
      <c r="E1074" s="22"/>
      <c r="F1074" s="22"/>
      <c r="H1074" s="22"/>
      <c r="I1074" s="22"/>
      <c r="J1074" s="22"/>
      <c r="K1074" s="22"/>
      <c r="M1074" s="22"/>
      <c r="N1074" s="22"/>
      <c r="O1074" s="22"/>
      <c r="P1074" s="22"/>
      <c r="R1074" s="22"/>
      <c r="S1074" s="22"/>
      <c r="T1074" s="22"/>
      <c r="U1074" s="22"/>
    </row>
    <row r="1075" spans="2:21" x14ac:dyDescent="0.2">
      <c r="B1075" s="22"/>
      <c r="C1075" s="22"/>
      <c r="D1075" s="22"/>
      <c r="E1075" s="22"/>
      <c r="F1075" s="22"/>
      <c r="H1075" s="22"/>
      <c r="I1075" s="22"/>
      <c r="J1075" s="22"/>
      <c r="K1075" s="22"/>
      <c r="M1075" s="22"/>
      <c r="N1075" s="22"/>
      <c r="O1075" s="22"/>
      <c r="P1075" s="22"/>
      <c r="R1075" s="22"/>
      <c r="S1075" s="22"/>
      <c r="T1075" s="22"/>
      <c r="U1075" s="22"/>
    </row>
    <row r="1076" spans="2:21" x14ac:dyDescent="0.2">
      <c r="B1076" s="22"/>
      <c r="C1076" s="22"/>
      <c r="D1076" s="22"/>
      <c r="E1076" s="22"/>
      <c r="F1076" s="22"/>
      <c r="H1076" s="22"/>
      <c r="I1076" s="22"/>
      <c r="J1076" s="22"/>
      <c r="K1076" s="22"/>
      <c r="M1076" s="22"/>
      <c r="N1076" s="22"/>
      <c r="O1076" s="22"/>
      <c r="P1076" s="22"/>
      <c r="R1076" s="22"/>
      <c r="S1076" s="22"/>
      <c r="T1076" s="22"/>
      <c r="U1076" s="22"/>
    </row>
    <row r="1077" spans="2:21" x14ac:dyDescent="0.2">
      <c r="B1077" s="22"/>
      <c r="C1077" s="22"/>
      <c r="D1077" s="22"/>
      <c r="E1077" s="22"/>
      <c r="F1077" s="22"/>
      <c r="H1077" s="22"/>
      <c r="I1077" s="22"/>
      <c r="J1077" s="22"/>
      <c r="K1077" s="22"/>
      <c r="M1077" s="22"/>
      <c r="N1077" s="22"/>
      <c r="O1077" s="22"/>
      <c r="P1077" s="22"/>
      <c r="R1077" s="22"/>
      <c r="S1077" s="22"/>
      <c r="T1077" s="22"/>
      <c r="U1077" s="22"/>
    </row>
    <row r="1078" spans="2:21" x14ac:dyDescent="0.2">
      <c r="B1078" s="22"/>
      <c r="C1078" s="22"/>
      <c r="D1078" s="22"/>
      <c r="E1078" s="22"/>
      <c r="F1078" s="22"/>
      <c r="H1078" s="22"/>
      <c r="I1078" s="22"/>
      <c r="J1078" s="22"/>
      <c r="K1078" s="22"/>
      <c r="M1078" s="22"/>
      <c r="N1078" s="22"/>
      <c r="O1078" s="22"/>
      <c r="P1078" s="22"/>
      <c r="R1078" s="22"/>
      <c r="S1078" s="22"/>
      <c r="T1078" s="22"/>
      <c r="U1078" s="22"/>
    </row>
    <row r="1079" spans="2:21" x14ac:dyDescent="0.2">
      <c r="B1079" s="22"/>
      <c r="C1079" s="22"/>
      <c r="D1079" s="22"/>
      <c r="E1079" s="22"/>
      <c r="F1079" s="22"/>
      <c r="H1079" s="22"/>
      <c r="I1079" s="22"/>
      <c r="J1079" s="22"/>
      <c r="K1079" s="22"/>
      <c r="M1079" s="22"/>
      <c r="N1079" s="22"/>
      <c r="O1079" s="22"/>
      <c r="P1079" s="22"/>
      <c r="R1079" s="22"/>
      <c r="S1079" s="22"/>
      <c r="T1079" s="22"/>
      <c r="U1079" s="22"/>
    </row>
    <row r="1080" spans="2:21" x14ac:dyDescent="0.2">
      <c r="B1080" s="22"/>
      <c r="C1080" s="22"/>
      <c r="D1080" s="22"/>
      <c r="E1080" s="22"/>
      <c r="F1080" s="22"/>
      <c r="H1080" s="22"/>
      <c r="I1080" s="22"/>
      <c r="J1080" s="22"/>
      <c r="K1080" s="22"/>
      <c r="M1080" s="22"/>
      <c r="N1080" s="22"/>
      <c r="O1080" s="22"/>
      <c r="P1080" s="22"/>
      <c r="R1080" s="22"/>
      <c r="S1080" s="22"/>
      <c r="T1080" s="22"/>
      <c r="U1080" s="22"/>
    </row>
    <row r="1081" spans="2:21" x14ac:dyDescent="0.2">
      <c r="B1081" s="22"/>
      <c r="C1081" s="22"/>
      <c r="D1081" s="22"/>
      <c r="E1081" s="22"/>
      <c r="F1081" s="22"/>
      <c r="H1081" s="22"/>
      <c r="I1081" s="22"/>
      <c r="J1081" s="22"/>
      <c r="K1081" s="22"/>
      <c r="M1081" s="22"/>
      <c r="N1081" s="22"/>
      <c r="O1081" s="22"/>
      <c r="P1081" s="22"/>
      <c r="R1081" s="22"/>
      <c r="S1081" s="22"/>
      <c r="T1081" s="22"/>
      <c r="U1081" s="22"/>
    </row>
    <row r="1082" spans="2:21" x14ac:dyDescent="0.2">
      <c r="B1082" s="22"/>
      <c r="C1082" s="22"/>
      <c r="D1082" s="22"/>
      <c r="E1082" s="22"/>
      <c r="F1082" s="22"/>
      <c r="H1082" s="22"/>
      <c r="I1082" s="22"/>
      <c r="J1082" s="22"/>
      <c r="K1082" s="22"/>
      <c r="M1082" s="22"/>
      <c r="N1082" s="22"/>
      <c r="O1082" s="22"/>
      <c r="P1082" s="22"/>
      <c r="R1082" s="22"/>
      <c r="S1082" s="22"/>
      <c r="T1082" s="22"/>
      <c r="U1082" s="22"/>
    </row>
    <row r="1083" spans="2:21" x14ac:dyDescent="0.2">
      <c r="B1083" s="22"/>
      <c r="C1083" s="22"/>
      <c r="D1083" s="22"/>
      <c r="E1083" s="22"/>
      <c r="F1083" s="22"/>
      <c r="H1083" s="22"/>
      <c r="I1083" s="22"/>
      <c r="J1083" s="22"/>
      <c r="K1083" s="22"/>
      <c r="M1083" s="22"/>
      <c r="N1083" s="22"/>
      <c r="O1083" s="22"/>
      <c r="P1083" s="22"/>
      <c r="R1083" s="22"/>
      <c r="S1083" s="22"/>
      <c r="T1083" s="22"/>
      <c r="U1083" s="22"/>
    </row>
    <row r="1084" spans="2:21" x14ac:dyDescent="0.2">
      <c r="B1084" s="22"/>
      <c r="C1084" s="22"/>
      <c r="D1084" s="22"/>
      <c r="E1084" s="22"/>
      <c r="F1084" s="22"/>
      <c r="H1084" s="22"/>
      <c r="I1084" s="22"/>
      <c r="J1084" s="22"/>
      <c r="K1084" s="22"/>
      <c r="M1084" s="22"/>
      <c r="N1084" s="22"/>
      <c r="O1084" s="22"/>
      <c r="P1084" s="22"/>
      <c r="R1084" s="22"/>
      <c r="S1084" s="22"/>
      <c r="T1084" s="22"/>
      <c r="U1084" s="22"/>
    </row>
    <row r="1085" spans="2:21" x14ac:dyDescent="0.2">
      <c r="B1085" s="22"/>
      <c r="C1085" s="22"/>
      <c r="D1085" s="22"/>
      <c r="E1085" s="22"/>
      <c r="F1085" s="22"/>
      <c r="H1085" s="22"/>
      <c r="I1085" s="22"/>
      <c r="J1085" s="22"/>
      <c r="K1085" s="22"/>
      <c r="M1085" s="22"/>
      <c r="N1085" s="22"/>
      <c r="O1085" s="22"/>
      <c r="P1085" s="22"/>
      <c r="R1085" s="22"/>
      <c r="S1085" s="22"/>
      <c r="T1085" s="22"/>
      <c r="U1085" s="22"/>
    </row>
    <row r="1086" spans="2:21" x14ac:dyDescent="0.2">
      <c r="B1086" s="22"/>
      <c r="C1086" s="22"/>
      <c r="D1086" s="22"/>
      <c r="E1086" s="22"/>
      <c r="F1086" s="22"/>
      <c r="H1086" s="22"/>
      <c r="I1086" s="22"/>
      <c r="J1086" s="22"/>
      <c r="K1086" s="22"/>
      <c r="M1086" s="22"/>
      <c r="N1086" s="22"/>
      <c r="O1086" s="22"/>
      <c r="P1086" s="22"/>
      <c r="R1086" s="22"/>
      <c r="S1086" s="22"/>
      <c r="T1086" s="22"/>
      <c r="U1086" s="22"/>
    </row>
    <row r="1087" spans="2:21" x14ac:dyDescent="0.2">
      <c r="B1087" s="22"/>
      <c r="C1087" s="22"/>
      <c r="D1087" s="22"/>
      <c r="E1087" s="22"/>
      <c r="F1087" s="22"/>
      <c r="H1087" s="22"/>
      <c r="I1087" s="22"/>
      <c r="J1087" s="22"/>
      <c r="K1087" s="22"/>
      <c r="M1087" s="22"/>
      <c r="N1087" s="22"/>
      <c r="O1087" s="22"/>
      <c r="P1087" s="22"/>
      <c r="R1087" s="22"/>
      <c r="S1087" s="22"/>
      <c r="T1087" s="22"/>
      <c r="U1087" s="22"/>
    </row>
    <row r="1088" spans="2:21" x14ac:dyDescent="0.2">
      <c r="B1088" s="22"/>
      <c r="C1088" s="22"/>
      <c r="D1088" s="22"/>
      <c r="E1088" s="22"/>
      <c r="F1088" s="22"/>
      <c r="H1088" s="22"/>
      <c r="I1088" s="22"/>
      <c r="J1088" s="22"/>
      <c r="K1088" s="22"/>
      <c r="M1088" s="22"/>
      <c r="N1088" s="22"/>
      <c r="O1088" s="22"/>
      <c r="P1088" s="22"/>
      <c r="R1088" s="22"/>
      <c r="S1088" s="22"/>
      <c r="T1088" s="22"/>
      <c r="U1088" s="22"/>
    </row>
    <row r="1089" spans="2:21" x14ac:dyDescent="0.2">
      <c r="B1089" s="22"/>
      <c r="C1089" s="22"/>
      <c r="D1089" s="22"/>
      <c r="E1089" s="22"/>
      <c r="F1089" s="22"/>
      <c r="H1089" s="22"/>
      <c r="I1089" s="22"/>
      <c r="J1089" s="22"/>
      <c r="K1089" s="22"/>
      <c r="M1089" s="22"/>
      <c r="N1089" s="22"/>
      <c r="O1089" s="22"/>
      <c r="P1089" s="22"/>
      <c r="R1089" s="22"/>
      <c r="S1089" s="22"/>
      <c r="T1089" s="22"/>
      <c r="U1089" s="22"/>
    </row>
    <row r="1090" spans="2:21" x14ac:dyDescent="0.2">
      <c r="B1090" s="22"/>
      <c r="C1090" s="22"/>
      <c r="D1090" s="22"/>
      <c r="E1090" s="22"/>
      <c r="F1090" s="22"/>
      <c r="H1090" s="22"/>
      <c r="I1090" s="22"/>
      <c r="J1090" s="22"/>
      <c r="K1090" s="22"/>
      <c r="M1090" s="22"/>
      <c r="N1090" s="22"/>
      <c r="O1090" s="22"/>
      <c r="P1090" s="22"/>
      <c r="R1090" s="22"/>
      <c r="S1090" s="22"/>
      <c r="T1090" s="22"/>
      <c r="U1090" s="22"/>
    </row>
    <row r="1091" spans="2:21" x14ac:dyDescent="0.2">
      <c r="B1091" s="22"/>
      <c r="C1091" s="22"/>
      <c r="D1091" s="22"/>
      <c r="E1091" s="22"/>
      <c r="F1091" s="22"/>
      <c r="H1091" s="22"/>
      <c r="I1091" s="22"/>
      <c r="J1091" s="22"/>
      <c r="K1091" s="22"/>
      <c r="M1091" s="22"/>
      <c r="N1091" s="22"/>
      <c r="O1091" s="22"/>
      <c r="P1091" s="22"/>
      <c r="R1091" s="22"/>
      <c r="S1091" s="22"/>
      <c r="T1091" s="22"/>
      <c r="U1091" s="22"/>
    </row>
    <row r="1092" spans="2:21" x14ac:dyDescent="0.2">
      <c r="B1092" s="22"/>
      <c r="C1092" s="22"/>
      <c r="D1092" s="22"/>
      <c r="E1092" s="22"/>
      <c r="F1092" s="22"/>
      <c r="H1092" s="22"/>
      <c r="I1092" s="22"/>
      <c r="J1092" s="22"/>
      <c r="K1092" s="22"/>
      <c r="M1092" s="22"/>
      <c r="N1092" s="22"/>
      <c r="O1092" s="22"/>
      <c r="P1092" s="22"/>
      <c r="R1092" s="22"/>
      <c r="S1092" s="22"/>
      <c r="T1092" s="22"/>
      <c r="U1092" s="22"/>
    </row>
    <row r="1093" spans="2:21" x14ac:dyDescent="0.2">
      <c r="B1093" s="22"/>
      <c r="C1093" s="22"/>
      <c r="D1093" s="22"/>
      <c r="E1093" s="22"/>
      <c r="F1093" s="22"/>
      <c r="H1093" s="22"/>
      <c r="I1093" s="22"/>
      <c r="J1093" s="22"/>
      <c r="K1093" s="22"/>
      <c r="M1093" s="22"/>
      <c r="N1093" s="22"/>
      <c r="O1093" s="22"/>
      <c r="P1093" s="22"/>
      <c r="R1093" s="22"/>
      <c r="S1093" s="22"/>
      <c r="T1093" s="22"/>
      <c r="U1093" s="22"/>
    </row>
    <row r="1094" spans="2:21" x14ac:dyDescent="0.2">
      <c r="B1094" s="22"/>
      <c r="C1094" s="22"/>
      <c r="D1094" s="22"/>
      <c r="E1094" s="22"/>
      <c r="F1094" s="22"/>
      <c r="H1094" s="22"/>
      <c r="I1094" s="22"/>
      <c r="J1094" s="22"/>
      <c r="K1094" s="22"/>
      <c r="M1094" s="22"/>
      <c r="N1094" s="22"/>
      <c r="O1094" s="22"/>
      <c r="P1094" s="22"/>
      <c r="R1094" s="22"/>
      <c r="S1094" s="22"/>
      <c r="T1094" s="22"/>
      <c r="U1094" s="22"/>
    </row>
    <row r="1095" spans="2:21" x14ac:dyDescent="0.2">
      <c r="B1095" s="22"/>
      <c r="C1095" s="22"/>
      <c r="D1095" s="22"/>
      <c r="E1095" s="22"/>
      <c r="F1095" s="22"/>
      <c r="H1095" s="22"/>
      <c r="I1095" s="22"/>
      <c r="J1095" s="22"/>
      <c r="K1095" s="22"/>
      <c r="M1095" s="22"/>
      <c r="N1095" s="22"/>
      <c r="O1095" s="22"/>
      <c r="P1095" s="22"/>
      <c r="R1095" s="22"/>
      <c r="S1095" s="22"/>
      <c r="T1095" s="22"/>
      <c r="U1095" s="22"/>
    </row>
    <row r="1096" spans="2:21" x14ac:dyDescent="0.2">
      <c r="B1096" s="22"/>
      <c r="C1096" s="22"/>
      <c r="D1096" s="22"/>
      <c r="E1096" s="22"/>
      <c r="F1096" s="22"/>
      <c r="H1096" s="22"/>
      <c r="I1096" s="22"/>
      <c r="J1096" s="22"/>
      <c r="K1096" s="22"/>
      <c r="M1096" s="22"/>
      <c r="N1096" s="22"/>
      <c r="O1096" s="22"/>
      <c r="P1096" s="22"/>
      <c r="R1096" s="22"/>
      <c r="S1096" s="22"/>
      <c r="T1096" s="22"/>
      <c r="U1096" s="22"/>
    </row>
    <row r="1097" spans="2:21" x14ac:dyDescent="0.2">
      <c r="B1097" s="22"/>
      <c r="C1097" s="22"/>
      <c r="D1097" s="22"/>
      <c r="E1097" s="22"/>
      <c r="F1097" s="22"/>
      <c r="H1097" s="22"/>
      <c r="I1097" s="22"/>
      <c r="J1097" s="22"/>
      <c r="K1097" s="22"/>
      <c r="M1097" s="22"/>
      <c r="N1097" s="22"/>
      <c r="O1097" s="22"/>
      <c r="P1097" s="22"/>
      <c r="R1097" s="22"/>
      <c r="S1097" s="22"/>
      <c r="T1097" s="22"/>
      <c r="U1097" s="22"/>
    </row>
    <row r="1098" spans="2:21" x14ac:dyDescent="0.2">
      <c r="B1098" s="22"/>
      <c r="C1098" s="22"/>
      <c r="D1098" s="22"/>
      <c r="E1098" s="22"/>
      <c r="F1098" s="22"/>
      <c r="H1098" s="22"/>
      <c r="I1098" s="22"/>
      <c r="J1098" s="22"/>
      <c r="K1098" s="22"/>
      <c r="M1098" s="22"/>
      <c r="N1098" s="22"/>
      <c r="O1098" s="22"/>
      <c r="P1098" s="22"/>
      <c r="R1098" s="22"/>
      <c r="S1098" s="22"/>
      <c r="T1098" s="22"/>
      <c r="U1098" s="22"/>
    </row>
    <row r="1099" spans="2:21" x14ac:dyDescent="0.2">
      <c r="B1099" s="22"/>
      <c r="C1099" s="22"/>
      <c r="D1099" s="22"/>
      <c r="E1099" s="22"/>
      <c r="F1099" s="22"/>
      <c r="H1099" s="22"/>
      <c r="I1099" s="22"/>
      <c r="J1099" s="22"/>
      <c r="K1099" s="22"/>
      <c r="M1099" s="22"/>
      <c r="N1099" s="22"/>
      <c r="O1099" s="22"/>
      <c r="P1099" s="22"/>
      <c r="R1099" s="22"/>
      <c r="S1099" s="22"/>
      <c r="T1099" s="22"/>
      <c r="U1099" s="22"/>
    </row>
    <row r="1100" spans="2:21" x14ac:dyDescent="0.2">
      <c r="B1100" s="22"/>
      <c r="C1100" s="22"/>
      <c r="D1100" s="22"/>
      <c r="E1100" s="22"/>
      <c r="F1100" s="22"/>
      <c r="H1100" s="22"/>
      <c r="I1100" s="22"/>
      <c r="J1100" s="22"/>
      <c r="K1100" s="22"/>
      <c r="M1100" s="22"/>
      <c r="N1100" s="22"/>
      <c r="O1100" s="22"/>
      <c r="P1100" s="22"/>
      <c r="R1100" s="22"/>
      <c r="S1100" s="22"/>
      <c r="T1100" s="22"/>
      <c r="U1100" s="22"/>
    </row>
    <row r="1101" spans="2:21" x14ac:dyDescent="0.2">
      <c r="B1101" s="22"/>
      <c r="C1101" s="22"/>
      <c r="D1101" s="22"/>
      <c r="E1101" s="22"/>
      <c r="F1101" s="22"/>
      <c r="H1101" s="22"/>
      <c r="I1101" s="22"/>
      <c r="J1101" s="22"/>
      <c r="K1101" s="22"/>
      <c r="M1101" s="22"/>
      <c r="N1101" s="22"/>
      <c r="O1101" s="22"/>
      <c r="P1101" s="22"/>
      <c r="R1101" s="22"/>
      <c r="S1101" s="22"/>
      <c r="T1101" s="22"/>
      <c r="U1101" s="22"/>
    </row>
    <row r="1102" spans="2:21" x14ac:dyDescent="0.2">
      <c r="B1102" s="22"/>
      <c r="C1102" s="22"/>
      <c r="D1102" s="22"/>
      <c r="E1102" s="22"/>
      <c r="F1102" s="22"/>
      <c r="H1102" s="22"/>
      <c r="I1102" s="22"/>
      <c r="J1102" s="22"/>
      <c r="K1102" s="22"/>
      <c r="M1102" s="22"/>
      <c r="N1102" s="22"/>
      <c r="O1102" s="22"/>
      <c r="P1102" s="22"/>
      <c r="R1102" s="22"/>
      <c r="S1102" s="22"/>
      <c r="T1102" s="22"/>
      <c r="U1102" s="22"/>
    </row>
    <row r="1103" spans="2:21" x14ac:dyDescent="0.2">
      <c r="B1103" s="22"/>
      <c r="C1103" s="22"/>
      <c r="D1103" s="22"/>
      <c r="E1103" s="22"/>
      <c r="F1103" s="22"/>
      <c r="H1103" s="22"/>
      <c r="I1103" s="22"/>
      <c r="J1103" s="22"/>
      <c r="K1103" s="22"/>
      <c r="M1103" s="22"/>
      <c r="N1103" s="22"/>
      <c r="O1103" s="22"/>
      <c r="P1103" s="22"/>
      <c r="R1103" s="22"/>
      <c r="S1103" s="22"/>
      <c r="T1103" s="22"/>
      <c r="U1103" s="22"/>
    </row>
    <row r="1104" spans="2:21" x14ac:dyDescent="0.2">
      <c r="B1104" s="22"/>
      <c r="C1104" s="22"/>
      <c r="D1104" s="22"/>
      <c r="E1104" s="22"/>
      <c r="F1104" s="22"/>
      <c r="H1104" s="22"/>
      <c r="I1104" s="22"/>
      <c r="J1104" s="22"/>
      <c r="K1104" s="22"/>
      <c r="M1104" s="22"/>
      <c r="N1104" s="22"/>
      <c r="O1104" s="22"/>
      <c r="P1104" s="22"/>
      <c r="R1104" s="22"/>
      <c r="S1104" s="22"/>
      <c r="T1104" s="22"/>
      <c r="U1104" s="22"/>
    </row>
    <row r="1105" spans="2:21" x14ac:dyDescent="0.2">
      <c r="B1105" s="22"/>
      <c r="C1105" s="22"/>
      <c r="D1105" s="22"/>
      <c r="E1105" s="22"/>
      <c r="F1105" s="22"/>
      <c r="H1105" s="22"/>
      <c r="I1105" s="22"/>
      <c r="J1105" s="22"/>
      <c r="K1105" s="22"/>
      <c r="M1105" s="22"/>
      <c r="N1105" s="22"/>
      <c r="O1105" s="22"/>
      <c r="P1105" s="22"/>
      <c r="R1105" s="22"/>
      <c r="S1105" s="22"/>
      <c r="T1105" s="22"/>
      <c r="U1105" s="22"/>
    </row>
    <row r="1106" spans="2:21" x14ac:dyDescent="0.2">
      <c r="B1106" s="22"/>
      <c r="C1106" s="22"/>
      <c r="D1106" s="22"/>
      <c r="E1106" s="22"/>
      <c r="F1106" s="22"/>
      <c r="H1106" s="22"/>
      <c r="I1106" s="22"/>
      <c r="J1106" s="22"/>
      <c r="K1106" s="22"/>
      <c r="M1106" s="22"/>
      <c r="N1106" s="22"/>
      <c r="O1106" s="22"/>
      <c r="P1106" s="22"/>
      <c r="R1106" s="22"/>
      <c r="S1106" s="22"/>
      <c r="T1106" s="22"/>
      <c r="U1106" s="22"/>
    </row>
    <row r="1107" spans="2:21" x14ac:dyDescent="0.2">
      <c r="B1107" s="22"/>
      <c r="C1107" s="22"/>
      <c r="D1107" s="22"/>
      <c r="E1107" s="22"/>
      <c r="F1107" s="22"/>
      <c r="H1107" s="22"/>
      <c r="I1107" s="22"/>
      <c r="J1107" s="22"/>
      <c r="K1107" s="22"/>
      <c r="M1107" s="22"/>
      <c r="N1107" s="22"/>
      <c r="O1107" s="22"/>
      <c r="P1107" s="22"/>
      <c r="R1107" s="22"/>
      <c r="S1107" s="22"/>
      <c r="T1107" s="22"/>
      <c r="U1107" s="22"/>
    </row>
    <row r="1108" spans="2:21" x14ac:dyDescent="0.2">
      <c r="B1108" s="22"/>
      <c r="C1108" s="22"/>
      <c r="D1108" s="22"/>
      <c r="E1108" s="22"/>
      <c r="F1108" s="22"/>
      <c r="H1108" s="22"/>
      <c r="I1108" s="22"/>
      <c r="J1108" s="22"/>
      <c r="K1108" s="22"/>
      <c r="M1108" s="22"/>
      <c r="N1108" s="22"/>
      <c r="O1108" s="22"/>
      <c r="P1108" s="22"/>
      <c r="R1108" s="22"/>
      <c r="S1108" s="22"/>
      <c r="T1108" s="22"/>
      <c r="U1108" s="22"/>
    </row>
    <row r="1109" spans="2:21" x14ac:dyDescent="0.2">
      <c r="B1109" s="22"/>
      <c r="C1109" s="22"/>
      <c r="D1109" s="22"/>
      <c r="E1109" s="22"/>
      <c r="F1109" s="22"/>
      <c r="H1109" s="22"/>
      <c r="I1109" s="22"/>
      <c r="J1109" s="22"/>
      <c r="K1109" s="22"/>
      <c r="M1109" s="22"/>
      <c r="N1109" s="22"/>
      <c r="O1109" s="22"/>
      <c r="P1109" s="22"/>
      <c r="R1109" s="22"/>
      <c r="S1109" s="22"/>
      <c r="T1109" s="22"/>
      <c r="U1109" s="22"/>
    </row>
    <row r="1110" spans="2:21" x14ac:dyDescent="0.2">
      <c r="B1110" s="22"/>
      <c r="C1110" s="22"/>
      <c r="D1110" s="22"/>
      <c r="E1110" s="22"/>
      <c r="F1110" s="22"/>
      <c r="H1110" s="22"/>
      <c r="I1110" s="22"/>
      <c r="J1110" s="22"/>
      <c r="K1110" s="22"/>
      <c r="M1110" s="22"/>
      <c r="N1110" s="22"/>
      <c r="O1110" s="22"/>
      <c r="P1110" s="22"/>
      <c r="R1110" s="22"/>
      <c r="S1110" s="22"/>
      <c r="T1110" s="22"/>
      <c r="U1110" s="22"/>
    </row>
    <row r="1111" spans="2:21" x14ac:dyDescent="0.2">
      <c r="B1111" s="22"/>
      <c r="C1111" s="22"/>
      <c r="D1111" s="22"/>
      <c r="E1111" s="22"/>
      <c r="F1111" s="22"/>
      <c r="H1111" s="22"/>
      <c r="I1111" s="22"/>
      <c r="J1111" s="22"/>
      <c r="K1111" s="22"/>
      <c r="M1111" s="22"/>
      <c r="N1111" s="22"/>
      <c r="O1111" s="22"/>
      <c r="P1111" s="22"/>
      <c r="R1111" s="22"/>
      <c r="S1111" s="22"/>
      <c r="T1111" s="22"/>
      <c r="U1111" s="22"/>
    </row>
    <row r="1112" spans="2:21" x14ac:dyDescent="0.2">
      <c r="B1112" s="22"/>
      <c r="C1112" s="22"/>
      <c r="D1112" s="22"/>
      <c r="E1112" s="22"/>
      <c r="F1112" s="22"/>
      <c r="H1112" s="22"/>
      <c r="I1112" s="22"/>
      <c r="J1112" s="22"/>
      <c r="K1112" s="22"/>
      <c r="M1112" s="22"/>
      <c r="N1112" s="22"/>
      <c r="O1112" s="22"/>
      <c r="P1112" s="22"/>
      <c r="R1112" s="22"/>
      <c r="S1112" s="22"/>
      <c r="T1112" s="22"/>
      <c r="U1112" s="22"/>
    </row>
    <row r="1113" spans="2:21" x14ac:dyDescent="0.2">
      <c r="B1113" s="22"/>
      <c r="C1113" s="22"/>
      <c r="D1113" s="22"/>
      <c r="E1113" s="22"/>
      <c r="F1113" s="22"/>
      <c r="H1113" s="22"/>
      <c r="I1113" s="22"/>
      <c r="J1113" s="22"/>
      <c r="K1113" s="22"/>
      <c r="M1113" s="22"/>
      <c r="N1113" s="22"/>
      <c r="O1113" s="22"/>
      <c r="P1113" s="22"/>
      <c r="R1113" s="22"/>
      <c r="S1113" s="22"/>
      <c r="T1113" s="22"/>
      <c r="U1113" s="22"/>
    </row>
    <row r="1114" spans="2:21" x14ac:dyDescent="0.2">
      <c r="E1114" s="22"/>
    </row>
    <row r="1115" spans="2:21" x14ac:dyDescent="0.2">
      <c r="E1115" s="22"/>
    </row>
  </sheetData>
  <mergeCells count="17">
    <mergeCell ref="B5:G5"/>
    <mergeCell ref="AA11:AE13"/>
    <mergeCell ref="R7:R9"/>
    <mergeCell ref="T7:T8"/>
    <mergeCell ref="V5:Z9"/>
    <mergeCell ref="B6:G9"/>
    <mergeCell ref="S10:U10"/>
    <mergeCell ref="N10:P10"/>
    <mergeCell ref="I10:K10"/>
    <mergeCell ref="C10:F10"/>
    <mergeCell ref="H5:J9"/>
    <mergeCell ref="K5:N6"/>
    <mergeCell ref="O5:P9"/>
    <mergeCell ref="K7:M9"/>
    <mergeCell ref="W16:AB16"/>
    <mergeCell ref="W23:AB23"/>
    <mergeCell ref="W30:AB30"/>
  </mergeCells>
  <dataValidations count="3">
    <dataValidation type="list" allowBlank="1" showInputMessage="1" showErrorMessage="1" sqref="X11 Z13 Z11 X13" xr:uid="{00000000-0002-0000-0200-000000000000}">
      <formula1>$AE$12:$AE$23</formula1>
    </dataValidation>
    <dataValidation type="list" allowBlank="1" showInputMessage="1" showErrorMessage="1" sqref="S7 N8" xr:uid="{123A4F57-2430-41A0-A51B-AA719FB01231}">
      <formula1>"Yes, No I have data"</formula1>
    </dataValidation>
    <dataValidation type="list" allowBlank="1" showInputMessage="1" showErrorMessage="1" sqref="U7" xr:uid="{CFC00079-1FF1-4F0E-B658-48070D7E3476}">
      <formula1>"Cascades, Coastal, Columbia River, Eastern, Willamette Valley, Ocean"</formula1>
    </dataValidation>
  </dataValidation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
  <dimension ref="A1:AE4527"/>
  <sheetViews>
    <sheetView topLeftCell="A2" workbookViewId="0">
      <selection activeCell="W10" sqref="W10"/>
    </sheetView>
  </sheetViews>
  <sheetFormatPr defaultColWidth="9" defaultRowHeight="12.75" x14ac:dyDescent="0.2"/>
  <cols>
    <col min="1" max="1" width="3.375" style="22" customWidth="1"/>
    <col min="2" max="2" width="11.25" style="23" customWidth="1"/>
    <col min="3" max="3" width="9" style="23"/>
    <col min="4" max="4" width="11" style="23" bestFit="1" customWidth="1"/>
    <col min="5" max="5" width="9" style="23"/>
    <col min="6" max="6" width="3.5" style="22" customWidth="1"/>
    <col min="7" max="7" width="11.625" style="23" customWidth="1"/>
    <col min="8" max="8" width="10.125" style="23" customWidth="1"/>
    <col min="9" max="9" width="9" style="23"/>
    <col min="10" max="10" width="3.75" style="22" customWidth="1"/>
    <col min="11" max="11" width="11.375" style="23" customWidth="1"/>
    <col min="12" max="13" width="9" style="23"/>
    <col min="14" max="14" width="3.5" style="22" customWidth="1"/>
    <col min="15" max="15" width="12.5" style="23" customWidth="1"/>
    <col min="16" max="16" width="10.625" style="23" customWidth="1"/>
    <col min="17" max="17" width="9" style="23"/>
    <col min="18" max="18" width="9" style="22"/>
    <col min="19" max="19" width="16.75" style="22" bestFit="1" customWidth="1"/>
    <col min="20" max="23" width="9" style="22"/>
    <col min="24" max="24" width="14.75" style="22" customWidth="1"/>
    <col min="25" max="25" width="9.75" style="22" customWidth="1"/>
    <col min="26" max="26" width="6.25" style="22" customWidth="1"/>
    <col min="27" max="27" width="9" style="22"/>
    <col min="28" max="30" width="0" style="22" hidden="1" customWidth="1"/>
    <col min="31" max="31" width="0" style="23" hidden="1" customWidth="1"/>
    <col min="32" max="16384" width="9" style="23"/>
  </cols>
  <sheetData>
    <row r="1" spans="2:31" x14ac:dyDescent="0.2">
      <c r="B1" s="22"/>
      <c r="C1" s="22"/>
      <c r="D1" s="22"/>
      <c r="E1" s="22"/>
      <c r="G1" s="22"/>
      <c r="H1" s="22"/>
      <c r="I1" s="22"/>
      <c r="K1" s="22"/>
      <c r="L1" s="22"/>
      <c r="M1" s="22"/>
      <c r="O1" s="22"/>
      <c r="P1" s="22"/>
      <c r="Q1" s="22"/>
    </row>
    <row r="2" spans="2:31" s="22" customFormat="1" ht="46.5" customHeight="1" x14ac:dyDescent="0.75">
      <c r="B2" s="390" t="s">
        <v>48</v>
      </c>
      <c r="D2" s="24"/>
      <c r="E2" s="24"/>
      <c r="F2" s="24"/>
      <c r="G2" s="24"/>
      <c r="H2" s="24"/>
      <c r="I2" s="24"/>
      <c r="J2" s="24"/>
      <c r="K2" s="24"/>
      <c r="L2" s="24"/>
      <c r="M2" s="24"/>
      <c r="N2" s="24"/>
      <c r="O2" s="24"/>
      <c r="P2" s="24"/>
      <c r="Q2" s="24"/>
      <c r="S2" s="25"/>
      <c r="T2" s="25"/>
      <c r="U2" s="25"/>
      <c r="V2" s="25"/>
      <c r="W2" s="25"/>
      <c r="X2" s="25"/>
      <c r="Y2" s="25"/>
    </row>
    <row r="3" spans="2:31" s="22" customFormat="1" ht="18.75" customHeight="1" thickBot="1" x14ac:dyDescent="0.8">
      <c r="B3" s="24"/>
      <c r="D3" s="24"/>
      <c r="E3" s="24"/>
      <c r="F3" s="24"/>
      <c r="G3" s="24"/>
      <c r="H3" s="24"/>
      <c r="I3" s="24"/>
      <c r="J3" s="24"/>
      <c r="K3" s="24"/>
      <c r="L3" s="24"/>
      <c r="M3" s="24"/>
      <c r="N3" s="24"/>
      <c r="O3" s="24"/>
      <c r="P3" s="24"/>
      <c r="Q3" s="24"/>
      <c r="S3" s="343"/>
      <c r="T3" s="343"/>
      <c r="U3" s="343"/>
      <c r="V3" s="343"/>
      <c r="W3" s="25"/>
      <c r="X3" s="25"/>
      <c r="Y3" s="25"/>
    </row>
    <row r="4" spans="2:31" s="22" customFormat="1" ht="20.25" customHeight="1" thickBot="1" x14ac:dyDescent="0.8">
      <c r="B4" s="481" t="s">
        <v>49</v>
      </c>
      <c r="C4" s="481"/>
      <c r="D4" s="481"/>
      <c r="E4" s="481"/>
      <c r="F4" s="483"/>
      <c r="G4" s="479" t="s">
        <v>50</v>
      </c>
      <c r="H4" s="368"/>
      <c r="I4" s="369"/>
      <c r="J4" s="24"/>
      <c r="K4" s="24"/>
      <c r="L4" s="24"/>
      <c r="M4" s="24"/>
      <c r="N4" s="24"/>
      <c r="O4" s="24"/>
      <c r="P4" s="24"/>
      <c r="Q4" s="24"/>
      <c r="S4" s="343"/>
      <c r="T4" s="343"/>
      <c r="U4" s="343"/>
      <c r="V4" s="343"/>
      <c r="W4" s="25"/>
      <c r="X4" s="25"/>
      <c r="Y4" s="25"/>
    </row>
    <row r="5" spans="2:31" s="22" customFormat="1" ht="15.75" customHeight="1" thickBot="1" x14ac:dyDescent="0.3">
      <c r="B5" s="481"/>
      <c r="C5" s="481"/>
      <c r="D5" s="481"/>
      <c r="E5" s="481"/>
      <c r="F5" s="483"/>
      <c r="G5" s="461"/>
      <c r="H5" s="337"/>
      <c r="I5" s="370"/>
      <c r="S5" s="485" t="s">
        <v>37</v>
      </c>
      <c r="T5" s="486"/>
      <c r="U5" s="486"/>
      <c r="V5" s="486"/>
      <c r="W5" s="486"/>
      <c r="X5" s="487"/>
    </row>
    <row r="6" spans="2:31" s="22" customFormat="1" ht="22.5" customHeight="1" x14ac:dyDescent="0.3">
      <c r="B6" s="481"/>
      <c r="C6" s="481"/>
      <c r="D6" s="481"/>
      <c r="E6" s="481"/>
      <c r="F6" s="483"/>
      <c r="G6" s="461"/>
      <c r="H6" s="333"/>
      <c r="I6" s="334"/>
      <c r="K6" s="365" t="s">
        <v>51</v>
      </c>
      <c r="L6" s="366"/>
      <c r="M6" s="367"/>
      <c r="N6" s="456" t="s">
        <v>8</v>
      </c>
      <c r="O6" s="457"/>
      <c r="P6" s="457"/>
      <c r="R6" s="358"/>
      <c r="S6" s="37"/>
      <c r="T6" s="38" t="s">
        <v>38</v>
      </c>
      <c r="U6" s="38" t="s">
        <v>39</v>
      </c>
      <c r="V6" s="39">
        <v>0.1</v>
      </c>
      <c r="W6" s="39">
        <v>0.9</v>
      </c>
      <c r="X6" s="40" t="s">
        <v>40</v>
      </c>
    </row>
    <row r="7" spans="2:31" s="22" customFormat="1" ht="30" customHeight="1" thickBot="1" x14ac:dyDescent="0.35">
      <c r="B7" s="481"/>
      <c r="C7" s="481"/>
      <c r="D7" s="481"/>
      <c r="E7" s="481"/>
      <c r="F7" s="483"/>
      <c r="G7" s="461" t="s">
        <v>52</v>
      </c>
      <c r="H7" s="462"/>
      <c r="I7" s="463"/>
      <c r="K7" s="488"/>
      <c r="L7" s="489"/>
      <c r="M7" s="490"/>
      <c r="N7" s="456"/>
      <c r="O7" s="457"/>
      <c r="P7" s="457"/>
      <c r="R7" s="358"/>
      <c r="S7" s="41" t="s">
        <v>16</v>
      </c>
      <c r="T7" s="42" t="str">
        <f t="array" ref="T7">IF(ISBLANK($C$31),"--",IF(ISBLANK(AC7),"NA",AVERAGE(IF(E31:E1026="summer",D31:D1026))))</f>
        <v>--</v>
      </c>
      <c r="U7" s="42" t="str" cm="1">
        <f t="array" ref="U7">IF($H$5="Yes",H8,IF($D$16="Yes",C18,IF(ISBLANK($C$31),"--",IF(ISBLANK(AC7),"NA",MAX(IF(E31:E1026="summer",D31:D1026))))))</f>
        <v>--</v>
      </c>
      <c r="V7" s="42" t="str">
        <f t="array" ref="V7">IF(ISBLANK($C$31),"--",IF(ISBLANK(AC7),"NA",PERCENTILE(IF(E31:E1026="summer",D31:D1026),0.1)))</f>
        <v>--</v>
      </c>
      <c r="W7" s="42" t="str">
        <f t="array" ref="W7">IF(ISBLANK($C$31),"--",IF(ISBLANK(AC7),"NA",PERCENTILE(IF(E31:E1026="summer",D31:D1026),0.9)))</f>
        <v>--</v>
      </c>
      <c r="X7" s="50" t="str" cm="1">
        <f t="array" ref="X7">IF($H$5="Yes","NA",IF(D16="Yes",D18,IF(ISBLANK($C$31),"--",IF(ISBLANK(AC7),"NA",COUNT(IF(E31:E1026="summer",D31:D1026))))))</f>
        <v>--</v>
      </c>
      <c r="AB7" s="30" t="s">
        <v>28</v>
      </c>
      <c r="AC7" s="23" t="str">
        <f>'1. Ambient'!X11</f>
        <v>May</v>
      </c>
      <c r="AD7" s="30" t="s">
        <v>30</v>
      </c>
      <c r="AE7" s="23" t="str">
        <f>'1. Ambient'!Z11</f>
        <v>Oct</v>
      </c>
    </row>
    <row r="8" spans="2:31" s="22" customFormat="1" ht="20.25" customHeight="1" thickBot="1" x14ac:dyDescent="0.3">
      <c r="B8" s="481"/>
      <c r="C8" s="481"/>
      <c r="D8" s="481"/>
      <c r="E8" s="481"/>
      <c r="F8" s="483"/>
      <c r="G8" s="335" t="s">
        <v>53</v>
      </c>
      <c r="H8" s="337"/>
      <c r="I8" s="334"/>
      <c r="K8" s="491"/>
      <c r="L8" s="492"/>
      <c r="M8" s="493"/>
      <c r="N8" s="456"/>
      <c r="O8" s="457"/>
      <c r="P8" s="457"/>
      <c r="S8" s="41" t="s">
        <v>17</v>
      </c>
      <c r="T8" s="42" t="str">
        <f t="array" ref="T8">IF(ISBLANK($H$31),"--",IF(ISBLANK(AC7),"NA",AVERAGE(IF(I31:I1026="summer",H31:H1026))))</f>
        <v>--</v>
      </c>
      <c r="U8" s="42" t="str">
        <f t="array" ref="U8">IF(ISBLANK($H$31),"--",IF(ISBLANK(AC7),"NA",MAX(IF(I31:I1026="summer",H31:H1026))))</f>
        <v>--</v>
      </c>
      <c r="V8" s="42" t="str">
        <f t="array" ref="V8">IF(ISBLANK($H$31),"--",IF(ISBLANK(AC7),"NA",PERCENTILE(IF(I31:I1026="summer",H31:H1026),0.1)))</f>
        <v>--</v>
      </c>
      <c r="W8" s="42" t="str" cm="1">
        <f t="array" ref="W8">IF(I16="Yes",H18,IF(ISBLANK($H$31),"--",IF(ISBLANK(AC7),"NA",PERCENTILE(IF(I31:I1026="summer",H31:H1026),0.9))))</f>
        <v>--</v>
      </c>
      <c r="X8" s="50" t="str">
        <f t="array" ref="X8">IF(ISBLANK($H$31),"--",IF(ISBLANK(AC7),"NA",COUNT(IF(I31:I1026="summer",H31:H1026))))</f>
        <v>--</v>
      </c>
      <c r="AB8" s="35"/>
      <c r="AC8" s="35"/>
      <c r="AD8" s="35"/>
      <c r="AE8" s="35"/>
    </row>
    <row r="9" spans="2:31" s="22" customFormat="1" ht="19.5" customHeight="1" thickBot="1" x14ac:dyDescent="0.3">
      <c r="B9" s="481"/>
      <c r="C9" s="481"/>
      <c r="D9" s="481"/>
      <c r="E9" s="481"/>
      <c r="F9" s="483"/>
      <c r="G9" s="335" t="s">
        <v>54</v>
      </c>
      <c r="H9" s="337"/>
      <c r="I9" s="334"/>
      <c r="K9" s="494"/>
      <c r="L9" s="495"/>
      <c r="M9" s="496"/>
      <c r="N9" s="456"/>
      <c r="O9" s="457"/>
      <c r="P9" s="457"/>
      <c r="S9" s="41" t="s">
        <v>18</v>
      </c>
      <c r="T9" s="42" t="str">
        <f t="array" ref="T9">IF(ISBLANK($L$31),"--",IF(ISBLANK(AC7),"NA",AVERAGE(IF(M31:M1026="summer",L31:L1026))))</f>
        <v>--</v>
      </c>
      <c r="U9" s="42" t="str">
        <f t="array" ref="U9">IF(ISBLANK($L$31),"--",IF(ISBLANK(AC7),"NA",MAX(IF(M31:M1026="summer",L31:L1026))))</f>
        <v>--</v>
      </c>
      <c r="V9" s="42" t="str">
        <f t="array" ref="V9">IF(ISBLANK($L$31),"--",IF(ISBLANK(AC7),"NA",PERCENTILE(IF(M31:M1026="summer",L31:L1026),0.1)))</f>
        <v>--</v>
      </c>
      <c r="W9" s="42" t="str" cm="1">
        <f t="array" ref="W9">IF(M16="Yes",L18,IF(ISBLANK($L$31),"--",IF(ISBLANK(AC7),"NA",PERCENTILE(IF(M31:M1026="summer",L31:L1026),0.9))))</f>
        <v>--</v>
      </c>
      <c r="X9" s="50" t="str">
        <f t="array" ref="X9">IF(ISBLANK($L$31),"--",IF(ISBLANK(AC7),"NA",COUNT(IF(M31:M1026="summer",L31:L1026))))</f>
        <v>--</v>
      </c>
      <c r="AB9" s="30" t="s">
        <v>33</v>
      </c>
      <c r="AC9" s="23" t="str">
        <f>'1. Ambient'!X13</f>
        <v>Nov</v>
      </c>
      <c r="AD9" s="30" t="s">
        <v>30</v>
      </c>
      <c r="AE9" s="23" t="str">
        <f>'1. Ambient'!Z13</f>
        <v>Apr</v>
      </c>
    </row>
    <row r="10" spans="2:31" s="22" customFormat="1" ht="21" customHeight="1" thickBot="1" x14ac:dyDescent="0.35">
      <c r="B10" s="481"/>
      <c r="C10" s="481"/>
      <c r="D10" s="481"/>
      <c r="E10" s="481"/>
      <c r="F10" s="483"/>
      <c r="G10" s="357" t="s">
        <v>55</v>
      </c>
      <c r="H10" s="338"/>
      <c r="I10" s="336"/>
      <c r="K10" s="358"/>
      <c r="L10" s="358"/>
      <c r="M10" s="358"/>
      <c r="S10" s="44" t="s">
        <v>19</v>
      </c>
      <c r="T10" s="45" t="str" cm="1">
        <f t="array" ref="T10">IF($P$25="Yes", 100.47,IF(ISBLANK($P$31),"--",IF(ISBLANK(AC7),"NA",AVERAGE(IF(Q31:Q1026="summer",P31:P1026)))))</f>
        <v>--</v>
      </c>
      <c r="U10" s="42" t="str">
        <f t="array" ref="U10">IF(ISBLANK($P$31),"--",IF(ISBLANK(AC7),"NA",MAX(IF(Q31:Q1026="summer",P31:P1026))))</f>
        <v>--</v>
      </c>
      <c r="V10" s="42" t="str" cm="1">
        <f t="array" ref="V10">IF($P$25="Yes", 64,IF(ISBLANK($P$31),"--",IF(ISBLANK(AC7),"NA",PERCENTILE(IF(Q31:Q1026="summer",P31:P1026),0.1))))</f>
        <v>--</v>
      </c>
      <c r="W10" s="42" t="str" cm="1">
        <f t="array" ref="W10">IF($P$25="Yes", 134.56,IF(ISBLANK($P$31),"--",IF(ISBLANK(AC7),"NA",PERCENTILE(IF(Q31:Q1026="summer",P31:P1026),0.9))))</f>
        <v>--</v>
      </c>
      <c r="X10" s="50" t="str" cm="1">
        <f t="array" ref="X10">IF($P$25="Yes", "NA",IF(ISBLANK($P$31),"--",IF(ISBLANK(AC7),"NA",COUNT(IF(Q31:Q1026="summer",P31:P1026)))))</f>
        <v>--</v>
      </c>
    </row>
    <row r="11" spans="2:31" s="22" customFormat="1" ht="11.45" customHeight="1" thickBot="1" x14ac:dyDescent="0.25"/>
    <row r="12" spans="2:31" s="22" customFormat="1" ht="23.25" customHeight="1" thickBot="1" x14ac:dyDescent="0.25">
      <c r="B12" s="480" t="s">
        <v>56</v>
      </c>
      <c r="C12" s="480"/>
      <c r="D12" s="480"/>
      <c r="E12" s="480"/>
      <c r="F12" s="480"/>
      <c r="G12" s="480"/>
      <c r="H12" s="480"/>
      <c r="I12" s="480"/>
      <c r="J12" s="480"/>
      <c r="K12" s="480"/>
      <c r="L12" s="480"/>
      <c r="M12" s="480"/>
      <c r="N12" s="371"/>
      <c r="O12" s="372"/>
      <c r="P12" s="372"/>
      <c r="Q12" s="372"/>
      <c r="S12" s="51"/>
      <c r="T12" s="52" t="s">
        <v>57</v>
      </c>
      <c r="U12" s="53" t="str" cm="1">
        <f t="array" ref="U12">IF(OR($H$5="Yes",$D$16="Yes"),0.99,IF(ISBLANK($C$31),"--",IF(X7&gt;9,(STDEV(IF(E31:E1025="summer",(D31:D1025)))/T7),0.99)))</f>
        <v>--</v>
      </c>
      <c r="W12" s="29" t="s">
        <v>58</v>
      </c>
    </row>
    <row r="13" spans="2:31" s="22" customFormat="1" ht="24" customHeight="1" thickBot="1" x14ac:dyDescent="0.25">
      <c r="B13" s="480"/>
      <c r="C13" s="480"/>
      <c r="D13" s="480"/>
      <c r="E13" s="480"/>
      <c r="F13" s="480"/>
      <c r="G13" s="480"/>
      <c r="H13" s="480"/>
      <c r="I13" s="480"/>
      <c r="J13" s="480"/>
      <c r="K13" s="480"/>
      <c r="L13" s="480"/>
      <c r="M13" s="480"/>
      <c r="N13" s="371"/>
      <c r="O13" s="372"/>
      <c r="P13" s="372"/>
      <c r="Q13" s="372"/>
    </row>
    <row r="14" spans="2:31" s="22" customFormat="1" ht="11.45" customHeight="1" thickBot="1" x14ac:dyDescent="0.25">
      <c r="B14" s="480"/>
      <c r="C14" s="480"/>
      <c r="D14" s="480"/>
      <c r="E14" s="480"/>
      <c r="F14" s="480"/>
      <c r="G14" s="480"/>
      <c r="H14" s="480"/>
      <c r="I14" s="480"/>
      <c r="J14" s="480"/>
      <c r="K14" s="480"/>
      <c r="L14" s="480"/>
      <c r="M14" s="480"/>
      <c r="O14" s="372"/>
      <c r="P14" s="372"/>
      <c r="Q14" s="372"/>
      <c r="S14" s="485" t="s">
        <v>45</v>
      </c>
      <c r="T14" s="486"/>
      <c r="U14" s="486"/>
      <c r="V14" s="486"/>
      <c r="W14" s="486"/>
      <c r="X14" s="487"/>
    </row>
    <row r="15" spans="2:31" s="22" customFormat="1" ht="18.75" thickBot="1" x14ac:dyDescent="0.3">
      <c r="B15" s="476" t="s">
        <v>16</v>
      </c>
      <c r="C15" s="477"/>
      <c r="D15" s="477"/>
      <c r="E15" s="396"/>
      <c r="F15" s="478" t="s">
        <v>17</v>
      </c>
      <c r="G15" s="477"/>
      <c r="H15" s="477"/>
      <c r="I15" s="477"/>
      <c r="J15" s="396"/>
      <c r="K15" s="477" t="s">
        <v>59</v>
      </c>
      <c r="L15" s="477"/>
      <c r="M15" s="484"/>
      <c r="N15" s="342"/>
      <c r="O15" s="372"/>
      <c r="P15" s="372"/>
      <c r="Q15" s="372"/>
      <c r="S15" s="37"/>
      <c r="T15" s="38" t="s">
        <v>38</v>
      </c>
      <c r="U15" s="38" t="s">
        <v>39</v>
      </c>
      <c r="V15" s="39">
        <v>0.1</v>
      </c>
      <c r="W15" s="39">
        <v>0.9</v>
      </c>
      <c r="X15" s="40" t="s">
        <v>40</v>
      </c>
    </row>
    <row r="16" spans="2:31" s="22" customFormat="1" ht="16.5" customHeight="1" thickTop="1" thickBot="1" x14ac:dyDescent="0.3">
      <c r="B16" s="471" t="s">
        <v>60</v>
      </c>
      <c r="C16" s="472"/>
      <c r="D16" s="391"/>
      <c r="E16" s="397"/>
      <c r="F16" s="400"/>
      <c r="G16" s="473" t="s">
        <v>60</v>
      </c>
      <c r="H16" s="472"/>
      <c r="I16" s="391"/>
      <c r="J16" s="401"/>
      <c r="K16" s="473" t="s">
        <v>60</v>
      </c>
      <c r="L16" s="472"/>
      <c r="M16" s="391"/>
      <c r="N16" s="26"/>
      <c r="O16" s="373"/>
      <c r="P16" s="374"/>
      <c r="Q16" s="375"/>
      <c r="S16" s="41" t="s">
        <v>16</v>
      </c>
      <c r="T16" s="42" t="str">
        <f t="array" ref="T16">IF(ISBLANK($C$31),"--",IF(ISBLANK(AC9),"NA",AVERAGE(IF(E31:E1028="winter",D31:D1028))))</f>
        <v>--</v>
      </c>
      <c r="U16" s="42" t="str" cm="1">
        <f t="array" ref="U16">IF($H$5="Yes",H9,IF($D$16="Yes",C19,IF(ISBLANK($C$31),"--",IF(ISBLANK(AC9),"NA",MAX(IF(E31:E1028="winter",D31:D1028))))))</f>
        <v>--</v>
      </c>
      <c r="V16" s="42" t="str">
        <f t="array" ref="V16">IF(ISBLANK($C$31),"--",IF(ISBLANK(AC9),"NA",PERCENTILE(IF(E31:E1028="winter",D31:D1028),0.1)))</f>
        <v>--</v>
      </c>
      <c r="W16" s="42" t="str">
        <f t="array" ref="W16">IF(ISBLANK($C$31),"--",IF(ISBLANK(AC9),"NA",PERCENTILE(IF(E31:E1028="winter",D31:D1028),0.9)))</f>
        <v>--</v>
      </c>
      <c r="X16" s="43" t="str" cm="1">
        <f t="array" ref="X16">IF($H$5="Yes","NA",IF($D$16="Yes",D19,IF(ISBLANK($C$31),"--",IF(ISBLANK(AC9),"NA",COUNT(IF(E31:E1028="winter",D31:D1028))))))</f>
        <v>--</v>
      </c>
    </row>
    <row r="17" spans="2:24" s="22" customFormat="1" ht="51.75" customHeight="1" thickBot="1" x14ac:dyDescent="0.3">
      <c r="B17" s="469" t="s">
        <v>61</v>
      </c>
      <c r="C17" s="470"/>
      <c r="D17" s="413" t="s">
        <v>40</v>
      </c>
      <c r="E17" s="398"/>
      <c r="F17" s="402"/>
      <c r="G17" s="474" t="s">
        <v>62</v>
      </c>
      <c r="H17" s="474"/>
      <c r="I17" s="474"/>
      <c r="J17" s="403"/>
      <c r="K17" s="474" t="s">
        <v>63</v>
      </c>
      <c r="L17" s="474"/>
      <c r="M17" s="475"/>
      <c r="N17" s="26"/>
      <c r="O17" s="482" t="s">
        <v>64</v>
      </c>
      <c r="P17" s="481"/>
      <c r="Q17" s="483"/>
      <c r="S17" s="41" t="s">
        <v>17</v>
      </c>
      <c r="T17" s="42" t="str">
        <f t="array" ref="T17">IF(ISBLANK($H$31),"--",IF(ISBLANK(AC9),"NA",AVERAGE(IF(I31:I1028="winter",H31:H1028))))</f>
        <v>--</v>
      </c>
      <c r="U17" s="42" t="str">
        <f t="array" ref="U17">IF(ISBLANK($H$31),"--",IF(ISBLANK(AC9),"NA",MAX(IF(I31:I1028="winter",H31:H1028))))</f>
        <v>--</v>
      </c>
      <c r="V17" s="42" t="str">
        <f t="array" ref="V17">IF(ISBLANK($H$31),"--",IF(ISBLANK(AC9),"NA",PERCENTILE(IF(I31:I1028="winter",H31:H1028),0.1)))</f>
        <v>--</v>
      </c>
      <c r="W17" s="42" t="str" cm="1">
        <f t="array" ref="W17">IF(I16="Yes",H19,IF(ISBLANK($H$31),"--",IF(ISBLANK(AC9),"NA",PERCENTILE(IF(I31:I1028="winter",H31:H1028),0.9))))</f>
        <v>--</v>
      </c>
      <c r="X17" s="43" t="str">
        <f t="array" ref="X17">IF(ISBLANK($H$31),"--",IF(ISBLANK(AC9),"NA",COUNT(IF(I31:I1028="winter",H31:H1028))))</f>
        <v>--</v>
      </c>
    </row>
    <row r="18" spans="2:24" s="22" customFormat="1" ht="22.5" customHeight="1" thickBot="1" x14ac:dyDescent="0.3">
      <c r="B18" s="332" t="s">
        <v>53</v>
      </c>
      <c r="C18" s="331"/>
      <c r="D18" s="340"/>
      <c r="E18" s="397"/>
      <c r="F18" s="400"/>
      <c r="G18" s="393" t="s">
        <v>53</v>
      </c>
      <c r="H18" s="331"/>
      <c r="I18" s="392"/>
      <c r="J18" s="401"/>
      <c r="K18" s="393" t="s">
        <v>53</v>
      </c>
      <c r="L18" s="331"/>
      <c r="M18" s="325"/>
      <c r="N18" s="26"/>
      <c r="O18" s="482"/>
      <c r="P18" s="481"/>
      <c r="Q18" s="483"/>
      <c r="S18" s="41" t="s">
        <v>18</v>
      </c>
      <c r="T18" s="42" t="str">
        <f t="array" ref="T18">IF(ISBLANK($L$31),"--",IF(ISBLANK(AC9),"NA",AVERAGE(IF(M31:M1028="winter",L31:L1028))))</f>
        <v>--</v>
      </c>
      <c r="U18" s="42" t="str">
        <f t="array" ref="U18">IF(ISBLANK($L$31),"--",IF(ISBLANK(AC9),"NA",MAX(IF(M31:M1028="winter",L31:L1028))))</f>
        <v>--</v>
      </c>
      <c r="V18" s="42" t="str">
        <f t="array" ref="V18">IF(ISBLANK($L$31),"--",IF(ISBLANK(AC9),"NA",PERCENTILE(IF(M31:M1028="winter",L31:L1028),0.1)))</f>
        <v>--</v>
      </c>
      <c r="W18" s="42" t="str" cm="1">
        <f t="array" ref="W18">IF(M16="Yes",L19,IF(ISBLANK($L$31),"--",IF(ISBLANK(AC9),"NA",PERCENTILE(IF(M31:M1028="winter",L31:L1028),0.9))))</f>
        <v>--</v>
      </c>
      <c r="X18" s="43" t="str">
        <f t="array" ref="X18">IF(ISBLANK($L$31),"--",IF(ISBLANK(AC9),"NA",COUNT(IF(M31:M1028="winter",L31:L1028))))</f>
        <v>--</v>
      </c>
    </row>
    <row r="19" spans="2:24" s="22" customFormat="1" ht="18.600000000000001" customHeight="1" thickBot="1" x14ac:dyDescent="0.3">
      <c r="B19" s="332" t="s">
        <v>54</v>
      </c>
      <c r="C19" s="324"/>
      <c r="D19" s="340"/>
      <c r="E19" s="397"/>
      <c r="F19" s="400"/>
      <c r="G19" s="393" t="s">
        <v>54</v>
      </c>
      <c r="H19" s="331"/>
      <c r="I19" s="392"/>
      <c r="J19" s="401"/>
      <c r="K19" s="393" t="s">
        <v>54</v>
      </c>
      <c r="L19" s="331"/>
      <c r="M19" s="325"/>
      <c r="N19" s="26"/>
      <c r="O19" s="482"/>
      <c r="P19" s="481"/>
      <c r="Q19" s="483"/>
      <c r="S19" s="44" t="s">
        <v>19</v>
      </c>
      <c r="T19" s="45" t="str" cm="1">
        <f t="array" ref="T19">IF($P$25="Yes", 100.47,IF(ISBLANK($P$31),"--",IF(ISBLANK(AC9),"NA",AVERAGE(IF(Q31:Q1028="winter",P31:P1028)))))</f>
        <v>--</v>
      </c>
      <c r="U19" s="45" t="str">
        <f t="array" ref="U19">IF(ISBLANK($P$31),"--",IF(ISBLANK(AC9),"NA",MAX(IF(Q31:Q1028="winter",P31:P1028))))</f>
        <v>--</v>
      </c>
      <c r="V19" s="45" t="str" cm="1">
        <f t="array" ref="V19">IF($P$25="Yes", 64,IF(ISBLANK($P$31),"--",IF(ISBLANK(AC9),"NA",PERCENTILE(IF(Q31:Q1028="winter",P31:P1028),0.1))))</f>
        <v>--</v>
      </c>
      <c r="W19" s="45" t="str" cm="1">
        <f t="array" ref="W19">IF($P$25="Yes", 134.56,IF(ISBLANK($P$31),"--",IF(ISBLANK(AC9),"NA",PERCENTILE(IF(Q31:Q1028="winter",P31:P1028),0.9))))</f>
        <v>--</v>
      </c>
      <c r="X19" s="46" t="str" cm="1">
        <f t="array" ref="X19">IF($P$25="Yes", "NA",IF(ISBLANK($P$31),"--",IF(ISBLANK(AC9),"NA",COUNT(IF(Q31:Q1028="winter",P31:P1028)))))</f>
        <v>--</v>
      </c>
    </row>
    <row r="20" spans="2:24" s="22" customFormat="1" ht="18.600000000000001" customHeight="1" thickBot="1" x14ac:dyDescent="0.3">
      <c r="B20" s="339"/>
      <c r="C20" s="392"/>
      <c r="D20" s="392"/>
      <c r="E20" s="397"/>
      <c r="F20" s="400"/>
      <c r="G20" s="394" t="s">
        <v>55</v>
      </c>
      <c r="H20" s="341"/>
      <c r="I20" s="395"/>
      <c r="J20" s="401"/>
      <c r="K20" s="393" t="s">
        <v>55</v>
      </c>
      <c r="L20" s="324"/>
      <c r="M20" s="325"/>
      <c r="N20" s="26"/>
      <c r="O20" s="482"/>
      <c r="P20" s="481"/>
      <c r="Q20" s="483"/>
    </row>
    <row r="21" spans="2:24" s="22" customFormat="1" ht="18.600000000000001" customHeight="1" thickBot="1" x14ac:dyDescent="0.3">
      <c r="B21" s="328"/>
      <c r="C21" s="326"/>
      <c r="D21" s="326"/>
      <c r="E21" s="399"/>
      <c r="F21" s="404"/>
      <c r="G21" s="329" t="s">
        <v>65</v>
      </c>
      <c r="H21" s="330"/>
      <c r="I21" s="330"/>
      <c r="J21" s="405"/>
      <c r="K21" s="326"/>
      <c r="L21" s="326"/>
      <c r="M21" s="327"/>
      <c r="N21" s="26"/>
      <c r="O21" s="482"/>
      <c r="P21" s="481"/>
      <c r="Q21" s="483"/>
      <c r="S21" s="51"/>
      <c r="T21" s="52" t="s">
        <v>57</v>
      </c>
      <c r="U21" s="53" t="str" cm="1">
        <f t="array" ref="U21">IF(OR($H$5="Yes",$D$16="Yes"),0.99,IF(ISBLANK($C$31),"--",IF(X16&gt;9,(STDEV(IF(E31:E1025="winter",(D31:D1025)))/T16),0.99)))</f>
        <v>--</v>
      </c>
      <c r="W21" s="29" t="s">
        <v>58</v>
      </c>
    </row>
    <row r="22" spans="2:24" s="22" customFormat="1" ht="18.600000000000001" customHeight="1" thickBot="1" x14ac:dyDescent="0.3">
      <c r="B22" s="412"/>
      <c r="C22" s="412"/>
      <c r="D22" s="412"/>
      <c r="E22" s="412"/>
      <c r="F22" s="26"/>
      <c r="G22" s="359"/>
      <c r="H22" s="360"/>
      <c r="I22" s="360"/>
      <c r="J22" s="26"/>
      <c r="K22" s="412"/>
      <c r="L22" s="412"/>
      <c r="M22" s="412"/>
      <c r="N22" s="26"/>
      <c r="O22" s="482"/>
      <c r="P22" s="481"/>
      <c r="Q22" s="483"/>
    </row>
    <row r="23" spans="2:24" s="22" customFormat="1" ht="18.600000000000001" customHeight="1" x14ac:dyDescent="0.2">
      <c r="B23" s="481" t="s">
        <v>66</v>
      </c>
      <c r="C23" s="481"/>
      <c r="D23" s="481"/>
      <c r="E23" s="481"/>
      <c r="F23" s="481"/>
      <c r="G23" s="481"/>
      <c r="H23" s="481"/>
      <c r="I23" s="481"/>
      <c r="J23" s="481"/>
      <c r="K23" s="481"/>
      <c r="L23" s="481"/>
      <c r="M23" s="481"/>
      <c r="N23" s="372"/>
      <c r="O23" s="376"/>
      <c r="P23" s="372"/>
      <c r="Q23" s="377"/>
      <c r="S23" s="485" t="s">
        <v>47</v>
      </c>
      <c r="T23" s="486"/>
      <c r="U23" s="486"/>
      <c r="V23" s="486"/>
      <c r="W23" s="486"/>
      <c r="X23" s="487"/>
    </row>
    <row r="24" spans="2:24" s="22" customFormat="1" ht="18" customHeight="1" thickBot="1" x14ac:dyDescent="0.3">
      <c r="B24" s="481"/>
      <c r="C24" s="481"/>
      <c r="D24" s="481"/>
      <c r="E24" s="481"/>
      <c r="F24" s="481"/>
      <c r="G24" s="481"/>
      <c r="H24" s="481"/>
      <c r="I24" s="481"/>
      <c r="J24" s="481"/>
      <c r="K24" s="481"/>
      <c r="L24" s="481"/>
      <c r="M24" s="481"/>
      <c r="N24" s="372"/>
      <c r="O24" s="467" t="s">
        <v>19</v>
      </c>
      <c r="P24" s="466"/>
      <c r="Q24" s="468"/>
      <c r="S24" s="37"/>
      <c r="T24" s="38" t="s">
        <v>38</v>
      </c>
      <c r="U24" s="38" t="s">
        <v>39</v>
      </c>
      <c r="V24" s="39">
        <v>0.1</v>
      </c>
      <c r="W24" s="39">
        <v>0.9</v>
      </c>
      <c r="X24" s="40" t="s">
        <v>40</v>
      </c>
    </row>
    <row r="25" spans="2:24" s="22" customFormat="1" ht="18.600000000000001" customHeight="1" thickBot="1" x14ac:dyDescent="0.3">
      <c r="B25" s="481"/>
      <c r="C25" s="481"/>
      <c r="D25" s="481"/>
      <c r="E25" s="481"/>
      <c r="F25" s="481"/>
      <c r="G25" s="481"/>
      <c r="H25" s="481"/>
      <c r="I25" s="481"/>
      <c r="J25" s="481"/>
      <c r="K25" s="481"/>
      <c r="L25" s="481"/>
      <c r="M25" s="481"/>
      <c r="N25" s="372"/>
      <c r="O25" s="464" t="s">
        <v>67</v>
      </c>
      <c r="P25" s="355"/>
      <c r="Q25" s="378"/>
      <c r="S25" s="41" t="s">
        <v>16</v>
      </c>
      <c r="T25" s="42" t="str">
        <f>IF(ISBLANK($C$31),"--",AVERAGE(D31:D1025))</f>
        <v>--</v>
      </c>
      <c r="U25" s="42" t="str">
        <f>IF($H$5="Yes",H10,IF($D$16="Yes",MAX(C18:C19),IF(ISBLANK($C$31),"--",MAX(D31:D1025))))</f>
        <v>--</v>
      </c>
      <c r="V25" s="42" t="str">
        <f>IF(ISBLANK($C$31),"--",PERCENTILE(D31:D1025,0.1))</f>
        <v>--</v>
      </c>
      <c r="W25" s="42" t="str">
        <f>IF(ISBLANK($C$31),"--",PERCENTILE(D31:D1025,0.9))</f>
        <v>--</v>
      </c>
      <c r="X25" s="43" t="str">
        <f>IF($H$5="Yes","NA",IF($D$16="Yes",D18+D19,IF(ISBLANK($C$31),"--",COUNT(D31:D1025))))</f>
        <v>--</v>
      </c>
    </row>
    <row r="26" spans="2:24" s="22" customFormat="1" ht="18.600000000000001" customHeight="1" thickBot="1" x14ac:dyDescent="0.3">
      <c r="B26" s="481"/>
      <c r="C26" s="481"/>
      <c r="D26" s="481"/>
      <c r="E26" s="481"/>
      <c r="F26" s="481"/>
      <c r="G26" s="481"/>
      <c r="H26" s="481"/>
      <c r="I26" s="481"/>
      <c r="J26" s="481"/>
      <c r="K26" s="481"/>
      <c r="L26" s="481"/>
      <c r="M26" s="481"/>
      <c r="N26" s="372"/>
      <c r="O26" s="465"/>
      <c r="P26" s="356"/>
      <c r="Q26" s="378"/>
      <c r="S26" s="41" t="s">
        <v>17</v>
      </c>
      <c r="T26" s="42" t="str">
        <f>IF(ISBLANK($H$31),"--",AVERAGE(H31:H1025))</f>
        <v>--</v>
      </c>
      <c r="U26" s="42" t="str">
        <f>IF(ISBLANK($H$31),"--",MAX(H31:H1025))</f>
        <v>--</v>
      </c>
      <c r="V26" s="42" t="str">
        <f>IF(ISBLANK($H$31),"--",PERCENTILE(H31:H1025,0.1))</f>
        <v>--</v>
      </c>
      <c r="W26" s="42" t="str">
        <f>IF(I16="Yes",H20,IF(ISBLANK($H$31),"--",PERCENTILE(H31:H1025,0.9)))</f>
        <v>--</v>
      </c>
      <c r="X26" s="43" t="str">
        <f>IF(ISBLANK($H$31),"--",COUNT(H31:H1025))</f>
        <v>--</v>
      </c>
    </row>
    <row r="27" spans="2:24" s="22" customFormat="1" ht="18.600000000000001" customHeight="1" x14ac:dyDescent="0.25">
      <c r="B27" s="460" t="s">
        <v>68</v>
      </c>
      <c r="C27" s="460"/>
      <c r="D27" s="460"/>
      <c r="E27" s="460"/>
      <c r="F27" s="460"/>
      <c r="G27" s="460"/>
      <c r="H27" s="460"/>
      <c r="I27" s="460"/>
      <c r="J27" s="460"/>
      <c r="K27" s="460"/>
      <c r="L27" s="460"/>
      <c r="M27" s="460"/>
      <c r="N27" s="412"/>
      <c r="O27" s="389"/>
      <c r="P27" s="412"/>
      <c r="Q27" s="378"/>
      <c r="S27" s="41" t="s">
        <v>18</v>
      </c>
      <c r="T27" s="42" t="str">
        <f>IF(ISBLANK($L$31),"--",AVERAGE(L31:L1025))</f>
        <v>--</v>
      </c>
      <c r="U27" s="42" t="str">
        <f>IF(ISBLANK($L$31),"--",MAX(L31:L1025))</f>
        <v>--</v>
      </c>
      <c r="V27" s="42" t="str">
        <f>IF(ISBLANK($L$31),"--",PERCENTILE(L31:L1025,0.1))</f>
        <v>--</v>
      </c>
      <c r="W27" s="42" t="str">
        <f>IF(M16="Yes",L20,IF(ISBLANK($L$31),"--",PERCENTILE(L31:L1025,0.9)))</f>
        <v>--</v>
      </c>
      <c r="X27" s="43" t="str">
        <f>IF(ISBLANK($L$31),"--",COUNT(L31:L1025))</f>
        <v>--</v>
      </c>
    </row>
    <row r="28" spans="2:24" s="22" customFormat="1" ht="18.600000000000001" customHeight="1" thickBot="1" x14ac:dyDescent="0.3">
      <c r="B28" s="460"/>
      <c r="C28" s="460"/>
      <c r="D28" s="460"/>
      <c r="E28" s="460"/>
      <c r="F28" s="460"/>
      <c r="G28" s="460"/>
      <c r="H28" s="460"/>
      <c r="I28" s="460"/>
      <c r="J28" s="460"/>
      <c r="K28" s="460"/>
      <c r="L28" s="460"/>
      <c r="M28" s="460"/>
      <c r="N28" s="342"/>
      <c r="O28" s="379"/>
      <c r="P28" s="412"/>
      <c r="Q28" s="378"/>
      <c r="S28" s="44" t="s">
        <v>19</v>
      </c>
      <c r="T28" s="45" t="str">
        <f>IF($P$25="Yes", 100.47,IF(ISBLANK($P$31),"--",AVERAGE(P31:P1025)))</f>
        <v>--</v>
      </c>
      <c r="U28" s="45" t="str">
        <f>IF(ISBLANK($P$31),"--",MAX(P31:P1025))</f>
        <v>--</v>
      </c>
      <c r="V28" s="45" t="str">
        <f>IF($P$25="Yes", 64,IF(ISBLANK($P$31),"--",PERCENTILE(P31:P1025,0.1)))</f>
        <v>--</v>
      </c>
      <c r="W28" s="45" t="str">
        <f>IF($P$25="Yes", 134.56,IF(ISBLANK($P$31),"--",PERCENTILE(P31:P1025,0.9)))</f>
        <v>--</v>
      </c>
      <c r="X28" s="46" t="str">
        <f>IF($P$25="Yes", "NA",IF(ISBLANK($P$31),"--",COUNT(P31:P1025)))</f>
        <v>--</v>
      </c>
    </row>
    <row r="29" spans="2:24" s="22" customFormat="1" ht="18.600000000000001" customHeight="1" thickBot="1" x14ac:dyDescent="0.3">
      <c r="B29" s="466" t="s">
        <v>16</v>
      </c>
      <c r="C29" s="466"/>
      <c r="D29" s="466"/>
      <c r="E29" s="466"/>
      <c r="F29" s="26"/>
      <c r="G29" s="466" t="s">
        <v>17</v>
      </c>
      <c r="H29" s="466"/>
      <c r="I29" s="466"/>
      <c r="J29" s="342"/>
      <c r="K29" s="466" t="s">
        <v>59</v>
      </c>
      <c r="L29" s="466"/>
      <c r="M29" s="466"/>
      <c r="N29" s="29"/>
      <c r="O29" s="467" t="s">
        <v>19</v>
      </c>
      <c r="P29" s="466"/>
      <c r="Q29" s="468"/>
    </row>
    <row r="30" spans="2:24" s="22" customFormat="1" ht="12.75" customHeight="1" thickBot="1" x14ac:dyDescent="0.25">
      <c r="B30" s="27" t="s">
        <v>21</v>
      </c>
      <c r="C30" s="28" t="s">
        <v>22</v>
      </c>
      <c r="D30" s="27" t="s">
        <v>23</v>
      </c>
      <c r="E30" s="27" t="s">
        <v>24</v>
      </c>
      <c r="F30" s="29"/>
      <c r="G30" s="29" t="s">
        <v>21</v>
      </c>
      <c r="H30" s="28" t="s">
        <v>25</v>
      </c>
      <c r="I30" s="27" t="s">
        <v>24</v>
      </c>
      <c r="J30" s="29"/>
      <c r="K30" s="27" t="s">
        <v>21</v>
      </c>
      <c r="L30" s="27" t="s">
        <v>26</v>
      </c>
      <c r="M30" s="27" t="s">
        <v>24</v>
      </c>
      <c r="O30" s="380" t="s">
        <v>21</v>
      </c>
      <c r="P30" s="27" t="s">
        <v>27</v>
      </c>
      <c r="Q30" s="381" t="s">
        <v>24</v>
      </c>
      <c r="S30" s="51"/>
      <c r="T30" s="52" t="s">
        <v>57</v>
      </c>
      <c r="U30" s="53" t="str">
        <f>IF(OR($H$5="Yes",$D$16="Yes"),0.99,IF(ISBLANK($C$31),"--",IF(X25&gt;9,(STDEV(D31:D1025))/T25,0.99)))</f>
        <v>--</v>
      </c>
      <c r="V30" s="25"/>
      <c r="W30" s="29" t="s">
        <v>58</v>
      </c>
      <c r="X30" s="25"/>
    </row>
    <row r="31" spans="2:24" ht="12.75" customHeight="1" x14ac:dyDescent="0.2">
      <c r="B31" s="31"/>
      <c r="C31" s="32"/>
      <c r="D31" s="33" t="str">
        <f>IF(ISBLANK(C31),"",IF(LEFT(C31,1)="&lt;",0,VALUE(C31)))</f>
        <v/>
      </c>
      <c r="E31" s="34" t="str">
        <f t="shared" ref="E31:E94" si="0">IF(ISBLANK(B31),"",IF(OR($AC$7="",$AE$7=""),"",IF(AND(MONTH(B31)&gt;=MONTH($AC$7&amp;1),MONTH(B31)&lt;=MONTH($AE$7&amp;1)),"summer","winter")))</f>
        <v/>
      </c>
      <c r="G31" s="320"/>
      <c r="H31"/>
      <c r="I31" s="362" t="str">
        <f t="shared" ref="I31:I94" si="1">IF(ISBLANK(G31),"",IF(OR($AC$7="",$AE$7=""),"",IF(AND(MONTH(G31)&gt;=MONTH($AC$7&amp;1),MONTH(G31)&lt;=MONTH($AE$7&amp;1)),"summer","winter")))</f>
        <v/>
      </c>
      <c r="K31" s="320"/>
      <c r="L31"/>
      <c r="M31" s="362" t="str">
        <f t="shared" ref="M31:M94" si="2">IF(ISBLANK(K31),"",IF(OR($AC$7="",$AE$7=""),"",IF(AND(MONTH(K31)&gt;=MONTH($AC$7&amp;1),MONTH(K31)&lt;=MONTH($AE$7&amp;1)),"summer","winter")))</f>
        <v/>
      </c>
      <c r="O31" s="382"/>
      <c r="P31" s="323"/>
      <c r="Q31" s="383" t="str">
        <f t="shared" ref="Q31:Q94" si="3">IF(ISBLANK(O31),"",IF(OR($AC$7="",$AE$7=""),"",IF(AND(MONTH(O31)&gt;=MONTH($AC$7&amp;1),MONTH(O31)&lt;=MONTH($AE$7&amp;1)),"summer","winter")))</f>
        <v/>
      </c>
      <c r="S31" s="29" t="s">
        <v>69</v>
      </c>
      <c r="T31" s="25"/>
      <c r="U31" s="25"/>
      <c r="V31" s="25"/>
      <c r="W31" s="25"/>
      <c r="X31" s="25"/>
    </row>
    <row r="32" spans="2:24" ht="15.75" customHeight="1" x14ac:dyDescent="0.2">
      <c r="B32" s="31"/>
      <c r="C32" s="36"/>
      <c r="D32" s="33" t="str">
        <f t="shared" ref="D32:D95" si="4">IF(ISBLANK(C32),"",IF(LEFT(C32,1)="&lt;",0,VALUE(C32)))</f>
        <v/>
      </c>
      <c r="E32" s="34" t="str">
        <f t="shared" si="0"/>
        <v/>
      </c>
      <c r="G32" s="320"/>
      <c r="H32"/>
      <c r="I32" s="362" t="str">
        <f t="shared" si="1"/>
        <v/>
      </c>
      <c r="K32" s="320"/>
      <c r="L32"/>
      <c r="M32" s="362" t="str">
        <f t="shared" si="2"/>
        <v/>
      </c>
      <c r="O32" s="382"/>
      <c r="P32" s="323"/>
      <c r="Q32" s="383" t="str">
        <f t="shared" si="3"/>
        <v/>
      </c>
    </row>
    <row r="33" spans="2:29" ht="15.75" customHeight="1" x14ac:dyDescent="0.2">
      <c r="B33" s="31"/>
      <c r="C33" s="32"/>
      <c r="D33" s="33" t="str">
        <f t="shared" si="4"/>
        <v/>
      </c>
      <c r="E33" s="34" t="str">
        <f t="shared" si="0"/>
        <v/>
      </c>
      <c r="G33" s="320"/>
      <c r="H33"/>
      <c r="I33" s="362" t="str">
        <f t="shared" si="1"/>
        <v/>
      </c>
      <c r="K33" s="320"/>
      <c r="L33" s="363"/>
      <c r="M33" s="362" t="str">
        <f t="shared" si="2"/>
        <v/>
      </c>
      <c r="O33" s="382"/>
      <c r="P33" s="323"/>
      <c r="Q33" s="383" t="str">
        <f t="shared" si="3"/>
        <v/>
      </c>
    </row>
    <row r="34" spans="2:29" ht="14.65" customHeight="1" x14ac:dyDescent="0.2">
      <c r="B34" s="31"/>
      <c r="C34" s="36"/>
      <c r="D34" s="33" t="str">
        <f t="shared" si="4"/>
        <v/>
      </c>
      <c r="E34" s="34" t="str">
        <f t="shared" si="0"/>
        <v/>
      </c>
      <c r="G34" s="320"/>
      <c r="H34"/>
      <c r="I34" s="362" t="str">
        <f t="shared" si="1"/>
        <v/>
      </c>
      <c r="K34" s="320"/>
      <c r="L34" s="363"/>
      <c r="M34" s="362" t="str">
        <f t="shared" si="2"/>
        <v/>
      </c>
      <c r="O34" s="382"/>
      <c r="P34" s="323"/>
      <c r="Q34" s="383" t="str">
        <f t="shared" si="3"/>
        <v/>
      </c>
    </row>
    <row r="35" spans="2:29" x14ac:dyDescent="0.2">
      <c r="B35" s="31"/>
      <c r="C35" s="32"/>
      <c r="D35" s="33" t="str">
        <f t="shared" si="4"/>
        <v/>
      </c>
      <c r="E35" s="34" t="str">
        <f t="shared" si="0"/>
        <v/>
      </c>
      <c r="G35" s="320"/>
      <c r="H35"/>
      <c r="I35" s="362" t="str">
        <f t="shared" si="1"/>
        <v/>
      </c>
      <c r="K35" s="320"/>
      <c r="L35" s="363"/>
      <c r="M35" s="362" t="str">
        <f t="shared" si="2"/>
        <v/>
      </c>
      <c r="O35" s="382"/>
      <c r="P35" s="323"/>
      <c r="Q35" s="383" t="str">
        <f t="shared" si="3"/>
        <v/>
      </c>
    </row>
    <row r="36" spans="2:29" ht="15" x14ac:dyDescent="0.25">
      <c r="B36" s="31"/>
      <c r="C36" s="36"/>
      <c r="D36" s="33" t="str">
        <f t="shared" si="4"/>
        <v/>
      </c>
      <c r="E36" s="34" t="str">
        <f t="shared" si="0"/>
        <v/>
      </c>
      <c r="G36" s="321"/>
      <c r="H36"/>
      <c r="I36" s="362" t="str">
        <f t="shared" si="1"/>
        <v/>
      </c>
      <c r="K36" s="321"/>
      <c r="L36"/>
      <c r="M36" s="362" t="str">
        <f t="shared" si="2"/>
        <v/>
      </c>
      <c r="O36" s="382"/>
      <c r="P36" s="323"/>
      <c r="Q36" s="383" t="str">
        <f t="shared" si="3"/>
        <v/>
      </c>
    </row>
    <row r="37" spans="2:29" x14ac:dyDescent="0.2">
      <c r="B37" s="31"/>
      <c r="C37" s="32"/>
      <c r="D37" s="33" t="str">
        <f t="shared" si="4"/>
        <v/>
      </c>
      <c r="E37" s="34" t="str">
        <f t="shared" si="0"/>
        <v/>
      </c>
      <c r="G37" s="320"/>
      <c r="H37"/>
      <c r="I37" s="362" t="str">
        <f t="shared" si="1"/>
        <v/>
      </c>
      <c r="K37" s="320"/>
      <c r="L37" s="363"/>
      <c r="M37" s="362" t="str">
        <f t="shared" si="2"/>
        <v/>
      </c>
      <c r="O37" s="382"/>
      <c r="P37" s="323"/>
      <c r="Q37" s="383" t="str">
        <f t="shared" si="3"/>
        <v/>
      </c>
    </row>
    <row r="38" spans="2:29" x14ac:dyDescent="0.2">
      <c r="B38" s="31"/>
      <c r="C38" s="36"/>
      <c r="D38" s="33" t="str">
        <f t="shared" si="4"/>
        <v/>
      </c>
      <c r="E38" s="34" t="str">
        <f t="shared" si="0"/>
        <v/>
      </c>
      <c r="G38" s="320"/>
      <c r="H38"/>
      <c r="I38" s="362" t="str">
        <f t="shared" si="1"/>
        <v/>
      </c>
      <c r="K38" s="320"/>
      <c r="L38"/>
      <c r="M38" s="362" t="str">
        <f t="shared" si="2"/>
        <v/>
      </c>
      <c r="O38" s="382"/>
      <c r="P38" s="323"/>
      <c r="Q38" s="383" t="str">
        <f t="shared" si="3"/>
        <v/>
      </c>
    </row>
    <row r="39" spans="2:29" ht="12.75" customHeight="1" x14ac:dyDescent="0.2">
      <c r="B39" s="31"/>
      <c r="C39" s="32"/>
      <c r="D39" s="33" t="str">
        <f t="shared" si="4"/>
        <v/>
      </c>
      <c r="E39" s="34" t="str">
        <f t="shared" si="0"/>
        <v/>
      </c>
      <c r="G39" s="320"/>
      <c r="H39"/>
      <c r="I39" s="362" t="str">
        <f t="shared" si="1"/>
        <v/>
      </c>
      <c r="K39" s="320"/>
      <c r="L39"/>
      <c r="M39" s="362" t="str">
        <f t="shared" si="2"/>
        <v/>
      </c>
      <c r="O39" s="382"/>
      <c r="P39" s="323"/>
      <c r="Q39" s="383" t="str">
        <f t="shared" si="3"/>
        <v/>
      </c>
      <c r="Z39" s="364"/>
      <c r="AA39" s="364"/>
      <c r="AB39" s="364"/>
      <c r="AC39" s="364"/>
    </row>
    <row r="40" spans="2:29" ht="12.75" customHeight="1" x14ac:dyDescent="0.2">
      <c r="B40" s="31"/>
      <c r="C40" s="36"/>
      <c r="D40" s="33" t="str">
        <f t="shared" si="4"/>
        <v/>
      </c>
      <c r="E40" s="34" t="str">
        <f t="shared" si="0"/>
        <v/>
      </c>
      <c r="G40" s="320"/>
      <c r="H40"/>
      <c r="I40" s="362" t="str">
        <f t="shared" si="1"/>
        <v/>
      </c>
      <c r="K40" s="320"/>
      <c r="L40"/>
      <c r="M40" s="362" t="str">
        <f t="shared" si="2"/>
        <v/>
      </c>
      <c r="O40" s="384"/>
      <c r="P40" s="36"/>
      <c r="Q40" s="383" t="str">
        <f t="shared" si="3"/>
        <v/>
      </c>
      <c r="Z40" s="364"/>
      <c r="AA40" s="364"/>
      <c r="AB40" s="364"/>
      <c r="AC40" s="364"/>
    </row>
    <row r="41" spans="2:29" x14ac:dyDescent="0.2">
      <c r="B41" s="31"/>
      <c r="C41" s="32"/>
      <c r="D41" s="33" t="str">
        <f t="shared" si="4"/>
        <v/>
      </c>
      <c r="E41" s="34" t="str">
        <f t="shared" si="0"/>
        <v/>
      </c>
      <c r="G41" s="320"/>
      <c r="H41"/>
      <c r="I41" s="362" t="str">
        <f t="shared" si="1"/>
        <v/>
      </c>
      <c r="K41" s="320"/>
      <c r="L41"/>
      <c r="M41" s="362" t="str">
        <f t="shared" si="2"/>
        <v/>
      </c>
      <c r="O41" s="384"/>
      <c r="P41" s="32"/>
      <c r="Q41" s="383" t="str">
        <f t="shared" si="3"/>
        <v/>
      </c>
      <c r="Z41" s="364"/>
      <c r="AA41" s="364"/>
      <c r="AB41" s="364"/>
      <c r="AC41" s="364"/>
    </row>
    <row r="42" spans="2:29" ht="12.75" customHeight="1" x14ac:dyDescent="0.2">
      <c r="B42" s="31"/>
      <c r="C42" s="36"/>
      <c r="D42" s="33" t="str">
        <f t="shared" si="4"/>
        <v/>
      </c>
      <c r="E42" s="34" t="str">
        <f t="shared" si="0"/>
        <v/>
      </c>
      <c r="G42" s="320"/>
      <c r="H42"/>
      <c r="I42" s="362" t="str">
        <f t="shared" si="1"/>
        <v/>
      </c>
      <c r="K42" s="320"/>
      <c r="L42"/>
      <c r="M42" s="362" t="str">
        <f t="shared" si="2"/>
        <v/>
      </c>
      <c r="O42" s="384"/>
      <c r="P42" s="36"/>
      <c r="Q42" s="383" t="str">
        <f t="shared" si="3"/>
        <v/>
      </c>
      <c r="Z42" s="364"/>
      <c r="AA42" s="364"/>
      <c r="AB42" s="364"/>
      <c r="AC42" s="364"/>
    </row>
    <row r="43" spans="2:29" ht="12.75" customHeight="1" x14ac:dyDescent="0.2">
      <c r="B43" s="31"/>
      <c r="C43" s="36"/>
      <c r="D43" s="33" t="str">
        <f t="shared" si="4"/>
        <v/>
      </c>
      <c r="E43" s="34" t="str">
        <f t="shared" si="0"/>
        <v/>
      </c>
      <c r="G43" s="320"/>
      <c r="H43"/>
      <c r="I43" s="362" t="str">
        <f t="shared" si="1"/>
        <v/>
      </c>
      <c r="K43" s="320"/>
      <c r="L43" s="363"/>
      <c r="M43" s="362" t="str">
        <f t="shared" si="2"/>
        <v/>
      </c>
      <c r="O43" s="384"/>
      <c r="P43" s="36"/>
      <c r="Q43" s="383" t="str">
        <f t="shared" si="3"/>
        <v/>
      </c>
    </row>
    <row r="44" spans="2:29" x14ac:dyDescent="0.2">
      <c r="B44" s="31"/>
      <c r="C44" s="36"/>
      <c r="D44" s="33" t="str">
        <f t="shared" si="4"/>
        <v/>
      </c>
      <c r="E44" s="34" t="str">
        <f t="shared" si="0"/>
        <v/>
      </c>
      <c r="G44" s="320"/>
      <c r="H44"/>
      <c r="I44" s="362" t="str">
        <f t="shared" si="1"/>
        <v/>
      </c>
      <c r="K44" s="320"/>
      <c r="L44"/>
      <c r="M44" s="362" t="str">
        <f t="shared" si="2"/>
        <v/>
      </c>
      <c r="O44" s="384"/>
      <c r="P44" s="36"/>
      <c r="Q44" s="383" t="str">
        <f t="shared" si="3"/>
        <v/>
      </c>
    </row>
    <row r="45" spans="2:29" x14ac:dyDescent="0.2">
      <c r="B45" s="31"/>
      <c r="C45" s="36"/>
      <c r="D45" s="33" t="str">
        <f t="shared" si="4"/>
        <v/>
      </c>
      <c r="E45" s="34" t="str">
        <f t="shared" si="0"/>
        <v/>
      </c>
      <c r="G45" s="320"/>
      <c r="H45"/>
      <c r="I45" s="362" t="str">
        <f t="shared" si="1"/>
        <v/>
      </c>
      <c r="K45" s="320"/>
      <c r="L45"/>
      <c r="M45" s="362" t="str">
        <f t="shared" si="2"/>
        <v/>
      </c>
      <c r="O45" s="384"/>
      <c r="P45" s="36"/>
      <c r="Q45" s="383" t="str">
        <f t="shared" si="3"/>
        <v/>
      </c>
    </row>
    <row r="46" spans="2:29" x14ac:dyDescent="0.2">
      <c r="B46" s="31"/>
      <c r="C46" s="36"/>
      <c r="D46" s="33" t="str">
        <f t="shared" si="4"/>
        <v/>
      </c>
      <c r="E46" s="34" t="str">
        <f t="shared" si="0"/>
        <v/>
      </c>
      <c r="G46" s="320"/>
      <c r="H46"/>
      <c r="I46" s="362" t="str">
        <f t="shared" si="1"/>
        <v/>
      </c>
      <c r="K46" s="320"/>
      <c r="L46" s="363"/>
      <c r="M46" s="362" t="str">
        <f t="shared" si="2"/>
        <v/>
      </c>
      <c r="O46" s="384"/>
      <c r="P46" s="36"/>
      <c r="Q46" s="383" t="str">
        <f t="shared" si="3"/>
        <v/>
      </c>
    </row>
    <row r="47" spans="2:29" x14ac:dyDescent="0.2">
      <c r="B47" s="31"/>
      <c r="C47" s="36"/>
      <c r="D47" s="33" t="str">
        <f t="shared" si="4"/>
        <v/>
      </c>
      <c r="E47" s="34" t="str">
        <f t="shared" si="0"/>
        <v/>
      </c>
      <c r="G47" s="320"/>
      <c r="H47"/>
      <c r="I47" s="362" t="str">
        <f t="shared" si="1"/>
        <v/>
      </c>
      <c r="K47" s="320"/>
      <c r="L47"/>
      <c r="M47" s="362" t="str">
        <f t="shared" si="2"/>
        <v/>
      </c>
      <c r="O47" s="384"/>
      <c r="P47" s="36"/>
      <c r="Q47" s="383" t="str">
        <f t="shared" si="3"/>
        <v/>
      </c>
    </row>
    <row r="48" spans="2:29" x14ac:dyDescent="0.2">
      <c r="B48" s="31"/>
      <c r="C48" s="36"/>
      <c r="D48" s="33" t="str">
        <f t="shared" si="4"/>
        <v/>
      </c>
      <c r="E48" s="34" t="str">
        <f t="shared" si="0"/>
        <v/>
      </c>
      <c r="G48" s="320"/>
      <c r="H48"/>
      <c r="I48" s="362" t="str">
        <f t="shared" si="1"/>
        <v/>
      </c>
      <c r="K48" s="320"/>
      <c r="L48"/>
      <c r="M48" s="362" t="str">
        <f t="shared" si="2"/>
        <v/>
      </c>
      <c r="O48" s="384"/>
      <c r="P48" s="36"/>
      <c r="Q48" s="383" t="str">
        <f t="shared" si="3"/>
        <v/>
      </c>
    </row>
    <row r="49" spans="2:17" x14ac:dyDescent="0.2">
      <c r="B49" s="31"/>
      <c r="C49" s="36"/>
      <c r="D49" s="33" t="str">
        <f t="shared" si="4"/>
        <v/>
      </c>
      <c r="E49" s="34" t="str">
        <f t="shared" si="0"/>
        <v/>
      </c>
      <c r="G49" s="320"/>
      <c r="H49"/>
      <c r="I49" s="362" t="str">
        <f t="shared" si="1"/>
        <v/>
      </c>
      <c r="K49" s="320"/>
      <c r="L49"/>
      <c r="M49" s="362" t="str">
        <f t="shared" si="2"/>
        <v/>
      </c>
      <c r="O49" s="384"/>
      <c r="P49" s="36"/>
      <c r="Q49" s="383" t="str">
        <f t="shared" si="3"/>
        <v/>
      </c>
    </row>
    <row r="50" spans="2:17" x14ac:dyDescent="0.2">
      <c r="B50" s="31"/>
      <c r="C50" s="36"/>
      <c r="D50" s="33" t="str">
        <f t="shared" si="4"/>
        <v/>
      </c>
      <c r="E50" s="34" t="str">
        <f t="shared" si="0"/>
        <v/>
      </c>
      <c r="G50" s="320"/>
      <c r="H50"/>
      <c r="I50" s="362" t="str">
        <f t="shared" si="1"/>
        <v/>
      </c>
      <c r="K50" s="320"/>
      <c r="L50"/>
      <c r="M50" s="362" t="str">
        <f t="shared" si="2"/>
        <v/>
      </c>
      <c r="O50" s="384"/>
      <c r="P50" s="36"/>
      <c r="Q50" s="383" t="str">
        <f t="shared" si="3"/>
        <v/>
      </c>
    </row>
    <row r="51" spans="2:17" ht="15.75" customHeight="1" x14ac:dyDescent="0.2">
      <c r="B51" s="31"/>
      <c r="C51" s="36"/>
      <c r="D51" s="33" t="str">
        <f t="shared" si="4"/>
        <v/>
      </c>
      <c r="E51" s="34" t="str">
        <f t="shared" si="0"/>
        <v/>
      </c>
      <c r="G51" s="320"/>
      <c r="H51"/>
      <c r="I51" s="362" t="str">
        <f t="shared" si="1"/>
        <v/>
      </c>
      <c r="K51" s="320"/>
      <c r="L51"/>
      <c r="M51" s="362" t="str">
        <f t="shared" si="2"/>
        <v/>
      </c>
      <c r="O51" s="384"/>
      <c r="P51" s="36"/>
      <c r="Q51" s="383" t="str">
        <f t="shared" si="3"/>
        <v/>
      </c>
    </row>
    <row r="52" spans="2:17" ht="15.75" customHeight="1" x14ac:dyDescent="0.2">
      <c r="B52" s="31"/>
      <c r="C52" s="36"/>
      <c r="D52" s="33" t="str">
        <f t="shared" si="4"/>
        <v/>
      </c>
      <c r="E52" s="34" t="str">
        <f t="shared" si="0"/>
        <v/>
      </c>
      <c r="G52" s="320"/>
      <c r="H52"/>
      <c r="I52" s="362" t="str">
        <f t="shared" si="1"/>
        <v/>
      </c>
      <c r="K52" s="320"/>
      <c r="L52"/>
      <c r="M52" s="362" t="str">
        <f t="shared" si="2"/>
        <v/>
      </c>
      <c r="O52" s="384"/>
      <c r="P52" s="36"/>
      <c r="Q52" s="383" t="str">
        <f t="shared" si="3"/>
        <v/>
      </c>
    </row>
    <row r="53" spans="2:17" ht="15.75" customHeight="1" x14ac:dyDescent="0.2">
      <c r="B53" s="31"/>
      <c r="C53" s="36"/>
      <c r="D53" s="33" t="str">
        <f t="shared" si="4"/>
        <v/>
      </c>
      <c r="E53" s="34" t="str">
        <f t="shared" si="0"/>
        <v/>
      </c>
      <c r="G53" s="320"/>
      <c r="H53"/>
      <c r="I53" s="362" t="str">
        <f t="shared" si="1"/>
        <v/>
      </c>
      <c r="K53" s="320"/>
      <c r="L53"/>
      <c r="M53" s="362" t="str">
        <f t="shared" si="2"/>
        <v/>
      </c>
      <c r="O53" s="384"/>
      <c r="P53" s="36"/>
      <c r="Q53" s="383" t="str">
        <f t="shared" si="3"/>
        <v/>
      </c>
    </row>
    <row r="54" spans="2:17" x14ac:dyDescent="0.2">
      <c r="B54" s="31"/>
      <c r="C54" s="36"/>
      <c r="D54" s="33" t="str">
        <f t="shared" si="4"/>
        <v/>
      </c>
      <c r="E54" s="34" t="str">
        <f t="shared" si="0"/>
        <v/>
      </c>
      <c r="G54" s="320"/>
      <c r="H54"/>
      <c r="I54" s="362" t="str">
        <f t="shared" si="1"/>
        <v/>
      </c>
      <c r="K54" s="320"/>
      <c r="L54"/>
      <c r="M54" s="362" t="str">
        <f t="shared" si="2"/>
        <v/>
      </c>
      <c r="O54" s="384"/>
      <c r="P54" s="36"/>
      <c r="Q54" s="383" t="str">
        <f t="shared" si="3"/>
        <v/>
      </c>
    </row>
    <row r="55" spans="2:17" x14ac:dyDescent="0.2">
      <c r="B55" s="31"/>
      <c r="C55" s="36"/>
      <c r="D55" s="33" t="str">
        <f t="shared" si="4"/>
        <v/>
      </c>
      <c r="E55" s="34" t="str">
        <f t="shared" si="0"/>
        <v/>
      </c>
      <c r="G55" s="320"/>
      <c r="H55"/>
      <c r="I55" s="362" t="str">
        <f t="shared" si="1"/>
        <v/>
      </c>
      <c r="K55" s="320"/>
      <c r="L55" s="363"/>
      <c r="M55" s="362" t="str">
        <f t="shared" si="2"/>
        <v/>
      </c>
      <c r="O55" s="384"/>
      <c r="P55" s="36"/>
      <c r="Q55" s="383" t="str">
        <f t="shared" si="3"/>
        <v/>
      </c>
    </row>
    <row r="56" spans="2:17" x14ac:dyDescent="0.2">
      <c r="B56" s="31"/>
      <c r="C56" s="36"/>
      <c r="D56" s="33" t="str">
        <f t="shared" si="4"/>
        <v/>
      </c>
      <c r="E56" s="34" t="str">
        <f t="shared" si="0"/>
        <v/>
      </c>
      <c r="G56" s="320"/>
      <c r="H56"/>
      <c r="I56" s="362" t="str">
        <f t="shared" si="1"/>
        <v/>
      </c>
      <c r="K56" s="320"/>
      <c r="L56"/>
      <c r="M56" s="362" t="str">
        <f t="shared" si="2"/>
        <v/>
      </c>
      <c r="O56" s="384"/>
      <c r="P56" s="36"/>
      <c r="Q56" s="383" t="str">
        <f t="shared" si="3"/>
        <v/>
      </c>
    </row>
    <row r="57" spans="2:17" ht="15" x14ac:dyDescent="0.25">
      <c r="B57" s="31"/>
      <c r="C57" s="36"/>
      <c r="D57" s="33" t="str">
        <f t="shared" si="4"/>
        <v/>
      </c>
      <c r="E57" s="34" t="str">
        <f t="shared" si="0"/>
        <v/>
      </c>
      <c r="G57" s="321"/>
      <c r="H57"/>
      <c r="I57" s="362" t="str">
        <f t="shared" si="1"/>
        <v/>
      </c>
      <c r="K57" s="321"/>
      <c r="L57"/>
      <c r="M57" s="362" t="str">
        <f t="shared" si="2"/>
        <v/>
      </c>
      <c r="O57" s="384"/>
      <c r="P57" s="36"/>
      <c r="Q57" s="383" t="str">
        <f t="shared" si="3"/>
        <v/>
      </c>
    </row>
    <row r="58" spans="2:17" ht="12.75" customHeight="1" x14ac:dyDescent="0.25">
      <c r="B58" s="31"/>
      <c r="C58" s="36"/>
      <c r="D58" s="33" t="str">
        <f t="shared" si="4"/>
        <v/>
      </c>
      <c r="E58" s="34" t="str">
        <f t="shared" si="0"/>
        <v/>
      </c>
      <c r="G58" s="321"/>
      <c r="H58"/>
      <c r="I58" s="362" t="str">
        <f t="shared" si="1"/>
        <v/>
      </c>
      <c r="K58" s="321"/>
      <c r="L58"/>
      <c r="M58" s="362" t="str">
        <f t="shared" si="2"/>
        <v/>
      </c>
      <c r="O58" s="384"/>
      <c r="P58" s="36"/>
      <c r="Q58" s="383" t="str">
        <f t="shared" si="3"/>
        <v/>
      </c>
    </row>
    <row r="59" spans="2:17" ht="12.75" customHeight="1" x14ac:dyDescent="0.2">
      <c r="B59" s="31"/>
      <c r="C59" s="36"/>
      <c r="D59" s="33" t="str">
        <f t="shared" si="4"/>
        <v/>
      </c>
      <c r="E59" s="34" t="str">
        <f t="shared" si="0"/>
        <v/>
      </c>
      <c r="G59" s="320"/>
      <c r="H59"/>
      <c r="I59" s="362" t="str">
        <f t="shared" si="1"/>
        <v/>
      </c>
      <c r="K59" s="320"/>
      <c r="L59"/>
      <c r="M59" s="362" t="str">
        <f t="shared" si="2"/>
        <v/>
      </c>
      <c r="O59" s="384"/>
      <c r="P59" s="36"/>
      <c r="Q59" s="383" t="str">
        <f t="shared" si="3"/>
        <v/>
      </c>
    </row>
    <row r="60" spans="2:17" ht="12.75" customHeight="1" x14ac:dyDescent="0.2">
      <c r="B60" s="31"/>
      <c r="C60" s="36"/>
      <c r="D60" s="33" t="str">
        <f t="shared" si="4"/>
        <v/>
      </c>
      <c r="E60" s="34" t="str">
        <f t="shared" si="0"/>
        <v/>
      </c>
      <c r="G60" s="320"/>
      <c r="H60"/>
      <c r="I60" s="362" t="str">
        <f t="shared" si="1"/>
        <v/>
      </c>
      <c r="K60" s="320"/>
      <c r="L60"/>
      <c r="M60" s="362" t="str">
        <f t="shared" si="2"/>
        <v/>
      </c>
      <c r="O60" s="384"/>
      <c r="P60" s="36"/>
      <c r="Q60" s="383" t="str">
        <f t="shared" si="3"/>
        <v/>
      </c>
    </row>
    <row r="61" spans="2:17" ht="12.75" customHeight="1" x14ac:dyDescent="0.25">
      <c r="B61" s="31"/>
      <c r="C61" s="36"/>
      <c r="D61" s="33" t="str">
        <f t="shared" si="4"/>
        <v/>
      </c>
      <c r="E61" s="34" t="str">
        <f t="shared" si="0"/>
        <v/>
      </c>
      <c r="G61" s="321"/>
      <c r="H61"/>
      <c r="I61" s="362" t="str">
        <f t="shared" si="1"/>
        <v/>
      </c>
      <c r="K61" s="321"/>
      <c r="L61"/>
      <c r="M61" s="362" t="str">
        <f t="shared" si="2"/>
        <v/>
      </c>
      <c r="O61" s="384"/>
      <c r="P61" s="36"/>
      <c r="Q61" s="383" t="str">
        <f t="shared" si="3"/>
        <v/>
      </c>
    </row>
    <row r="62" spans="2:17" x14ac:dyDescent="0.2">
      <c r="B62" s="31"/>
      <c r="C62" s="36"/>
      <c r="D62" s="33" t="str">
        <f t="shared" si="4"/>
        <v/>
      </c>
      <c r="E62" s="34" t="str">
        <f t="shared" si="0"/>
        <v/>
      </c>
      <c r="G62" s="320"/>
      <c r="H62"/>
      <c r="I62" s="362" t="str">
        <f t="shared" si="1"/>
        <v/>
      </c>
      <c r="K62" s="320"/>
      <c r="L62"/>
      <c r="M62" s="362" t="str">
        <f t="shared" si="2"/>
        <v/>
      </c>
      <c r="O62" s="384"/>
      <c r="P62" s="36"/>
      <c r="Q62" s="383" t="str">
        <f t="shared" si="3"/>
        <v/>
      </c>
    </row>
    <row r="63" spans="2:17" x14ac:dyDescent="0.2">
      <c r="B63" s="36"/>
      <c r="C63" s="36"/>
      <c r="D63" s="33" t="str">
        <f t="shared" si="4"/>
        <v/>
      </c>
      <c r="E63" s="34" t="str">
        <f t="shared" si="0"/>
        <v/>
      </c>
      <c r="G63" s="320"/>
      <c r="H63"/>
      <c r="I63" s="362" t="str">
        <f t="shared" si="1"/>
        <v/>
      </c>
      <c r="K63" s="320"/>
      <c r="L63"/>
      <c r="M63" s="362" t="str">
        <f t="shared" si="2"/>
        <v/>
      </c>
      <c r="O63" s="385"/>
      <c r="P63" s="36"/>
      <c r="Q63" s="383" t="str">
        <f t="shared" si="3"/>
        <v/>
      </c>
    </row>
    <row r="64" spans="2:17" x14ac:dyDescent="0.2">
      <c r="B64" s="36"/>
      <c r="C64" s="36"/>
      <c r="D64" s="33" t="str">
        <f t="shared" si="4"/>
        <v/>
      </c>
      <c r="E64" s="34" t="str">
        <f t="shared" si="0"/>
        <v/>
      </c>
      <c r="G64" s="320"/>
      <c r="H64"/>
      <c r="I64" s="362" t="str">
        <f t="shared" si="1"/>
        <v/>
      </c>
      <c r="K64" s="320"/>
      <c r="L64" s="363"/>
      <c r="M64" s="362" t="str">
        <f t="shared" si="2"/>
        <v/>
      </c>
      <c r="O64" s="385"/>
      <c r="P64" s="36"/>
      <c r="Q64" s="383" t="str">
        <f t="shared" si="3"/>
        <v/>
      </c>
    </row>
    <row r="65" spans="2:17" x14ac:dyDescent="0.2">
      <c r="B65" s="36"/>
      <c r="C65" s="36"/>
      <c r="D65" s="33" t="str">
        <f t="shared" si="4"/>
        <v/>
      </c>
      <c r="E65" s="34" t="str">
        <f t="shared" si="0"/>
        <v/>
      </c>
      <c r="G65" s="320"/>
      <c r="H65"/>
      <c r="I65" s="362" t="str">
        <f t="shared" si="1"/>
        <v/>
      </c>
      <c r="K65" s="320"/>
      <c r="L65"/>
      <c r="M65" s="362" t="str">
        <f t="shared" si="2"/>
        <v/>
      </c>
      <c r="O65" s="385"/>
      <c r="P65" s="36"/>
      <c r="Q65" s="383" t="str">
        <f t="shared" si="3"/>
        <v/>
      </c>
    </row>
    <row r="66" spans="2:17" ht="12.75" customHeight="1" x14ac:dyDescent="0.2">
      <c r="B66" s="36"/>
      <c r="C66" s="36"/>
      <c r="D66" s="33" t="str">
        <f t="shared" si="4"/>
        <v/>
      </c>
      <c r="E66" s="34" t="str">
        <f t="shared" si="0"/>
        <v/>
      </c>
      <c r="G66" s="320"/>
      <c r="H66"/>
      <c r="I66" s="362" t="str">
        <f t="shared" si="1"/>
        <v/>
      </c>
      <c r="K66" s="320"/>
      <c r="L66"/>
      <c r="M66" s="362" t="str">
        <f t="shared" si="2"/>
        <v/>
      </c>
      <c r="O66" s="385"/>
      <c r="P66" s="36"/>
      <c r="Q66" s="383" t="str">
        <f t="shared" si="3"/>
        <v/>
      </c>
    </row>
    <row r="67" spans="2:17" ht="12.75" customHeight="1" x14ac:dyDescent="0.2">
      <c r="B67" s="36"/>
      <c r="C67" s="36"/>
      <c r="D67" s="33" t="str">
        <f t="shared" si="4"/>
        <v/>
      </c>
      <c r="E67" s="34" t="str">
        <f t="shared" si="0"/>
        <v/>
      </c>
      <c r="G67" s="320"/>
      <c r="H67"/>
      <c r="I67" s="362" t="str">
        <f t="shared" si="1"/>
        <v/>
      </c>
      <c r="K67" s="320"/>
      <c r="L67"/>
      <c r="M67" s="362" t="str">
        <f t="shared" si="2"/>
        <v/>
      </c>
      <c r="O67" s="385"/>
      <c r="P67" s="36"/>
      <c r="Q67" s="383" t="str">
        <f t="shared" si="3"/>
        <v/>
      </c>
    </row>
    <row r="68" spans="2:17" ht="12.75" customHeight="1" x14ac:dyDescent="0.2">
      <c r="B68" s="36"/>
      <c r="C68" s="36"/>
      <c r="D68" s="33" t="str">
        <f t="shared" si="4"/>
        <v/>
      </c>
      <c r="E68" s="34" t="str">
        <f t="shared" si="0"/>
        <v/>
      </c>
      <c r="G68" s="320"/>
      <c r="H68"/>
      <c r="I68" s="362" t="str">
        <f t="shared" si="1"/>
        <v/>
      </c>
      <c r="K68" s="320"/>
      <c r="L68"/>
      <c r="M68" s="362" t="str">
        <f t="shared" si="2"/>
        <v/>
      </c>
      <c r="O68" s="385"/>
      <c r="P68" s="36"/>
      <c r="Q68" s="383" t="str">
        <f t="shared" si="3"/>
        <v/>
      </c>
    </row>
    <row r="69" spans="2:17" x14ac:dyDescent="0.2">
      <c r="B69" s="36"/>
      <c r="C69" s="36"/>
      <c r="D69" s="33" t="str">
        <f t="shared" si="4"/>
        <v/>
      </c>
      <c r="E69" s="34" t="str">
        <f t="shared" si="0"/>
        <v/>
      </c>
      <c r="G69" s="320"/>
      <c r="H69"/>
      <c r="I69" s="362" t="str">
        <f t="shared" si="1"/>
        <v/>
      </c>
      <c r="K69" s="320"/>
      <c r="L69"/>
      <c r="M69" s="362" t="str">
        <f t="shared" si="2"/>
        <v/>
      </c>
      <c r="O69" s="385"/>
      <c r="P69" s="36"/>
      <c r="Q69" s="383" t="str">
        <f t="shared" si="3"/>
        <v/>
      </c>
    </row>
    <row r="70" spans="2:17" x14ac:dyDescent="0.2">
      <c r="B70" s="36"/>
      <c r="C70" s="36"/>
      <c r="D70" s="33" t="str">
        <f t="shared" si="4"/>
        <v/>
      </c>
      <c r="E70" s="34" t="str">
        <f t="shared" si="0"/>
        <v/>
      </c>
      <c r="G70" s="36"/>
      <c r="H70" s="36"/>
      <c r="I70" s="362" t="str">
        <f t="shared" si="1"/>
        <v/>
      </c>
      <c r="K70" s="36"/>
      <c r="L70" s="36"/>
      <c r="M70" s="34" t="str">
        <f t="shared" si="2"/>
        <v/>
      </c>
      <c r="O70" s="385"/>
      <c r="P70" s="36"/>
      <c r="Q70" s="383" t="str">
        <f t="shared" si="3"/>
        <v/>
      </c>
    </row>
    <row r="71" spans="2:17" x14ac:dyDescent="0.2">
      <c r="B71" s="36"/>
      <c r="C71" s="36"/>
      <c r="D71" s="33" t="str">
        <f t="shared" si="4"/>
        <v/>
      </c>
      <c r="E71" s="34" t="str">
        <f t="shared" si="0"/>
        <v/>
      </c>
      <c r="G71" s="36"/>
      <c r="H71" s="36"/>
      <c r="I71" s="34" t="str">
        <f t="shared" si="1"/>
        <v/>
      </c>
      <c r="K71" s="36"/>
      <c r="L71" s="36"/>
      <c r="M71" s="34" t="str">
        <f t="shared" si="2"/>
        <v/>
      </c>
      <c r="O71" s="385"/>
      <c r="P71" s="36"/>
      <c r="Q71" s="383" t="str">
        <f t="shared" si="3"/>
        <v/>
      </c>
    </row>
    <row r="72" spans="2:17" x14ac:dyDescent="0.2">
      <c r="B72" s="36"/>
      <c r="C72" s="36"/>
      <c r="D72" s="33" t="str">
        <f t="shared" si="4"/>
        <v/>
      </c>
      <c r="E72" s="34" t="str">
        <f t="shared" si="0"/>
        <v/>
      </c>
      <c r="G72" s="36"/>
      <c r="H72" s="36"/>
      <c r="I72" s="34" t="str">
        <f t="shared" si="1"/>
        <v/>
      </c>
      <c r="K72" s="36"/>
      <c r="L72" s="36"/>
      <c r="M72" s="34" t="str">
        <f t="shared" si="2"/>
        <v/>
      </c>
      <c r="O72" s="385"/>
      <c r="P72" s="36"/>
      <c r="Q72" s="383" t="str">
        <f t="shared" si="3"/>
        <v/>
      </c>
    </row>
    <row r="73" spans="2:17" x14ac:dyDescent="0.2">
      <c r="B73" s="36"/>
      <c r="C73" s="36"/>
      <c r="D73" s="33" t="str">
        <f t="shared" si="4"/>
        <v/>
      </c>
      <c r="E73" s="34" t="str">
        <f t="shared" si="0"/>
        <v/>
      </c>
      <c r="G73" s="36"/>
      <c r="H73" s="36"/>
      <c r="I73" s="34" t="str">
        <f t="shared" si="1"/>
        <v/>
      </c>
      <c r="K73" s="36"/>
      <c r="L73" s="36"/>
      <c r="M73" s="34" t="str">
        <f t="shared" si="2"/>
        <v/>
      </c>
      <c r="O73" s="385"/>
      <c r="P73" s="36"/>
      <c r="Q73" s="383" t="str">
        <f t="shared" si="3"/>
        <v/>
      </c>
    </row>
    <row r="74" spans="2:17" x14ac:dyDescent="0.2">
      <c r="B74" s="36"/>
      <c r="C74" s="36"/>
      <c r="D74" s="33" t="str">
        <f t="shared" si="4"/>
        <v/>
      </c>
      <c r="E74" s="34" t="str">
        <f t="shared" si="0"/>
        <v/>
      </c>
      <c r="G74" s="36"/>
      <c r="H74" s="36"/>
      <c r="I74" s="34" t="str">
        <f t="shared" si="1"/>
        <v/>
      </c>
      <c r="K74" s="36"/>
      <c r="L74" s="36"/>
      <c r="M74" s="34" t="str">
        <f t="shared" si="2"/>
        <v/>
      </c>
      <c r="O74" s="385"/>
      <c r="P74" s="36"/>
      <c r="Q74" s="383" t="str">
        <f t="shared" si="3"/>
        <v/>
      </c>
    </row>
    <row r="75" spans="2:17" x14ac:dyDescent="0.2">
      <c r="B75" s="36"/>
      <c r="C75" s="36"/>
      <c r="D75" s="33" t="str">
        <f t="shared" si="4"/>
        <v/>
      </c>
      <c r="E75" s="34" t="str">
        <f t="shared" si="0"/>
        <v/>
      </c>
      <c r="G75" s="36"/>
      <c r="H75" s="36"/>
      <c r="I75" s="34" t="str">
        <f t="shared" si="1"/>
        <v/>
      </c>
      <c r="K75" s="36"/>
      <c r="L75" s="36"/>
      <c r="M75" s="34" t="str">
        <f t="shared" si="2"/>
        <v/>
      </c>
      <c r="O75" s="385"/>
      <c r="P75" s="36"/>
      <c r="Q75" s="383" t="str">
        <f t="shared" si="3"/>
        <v/>
      </c>
    </row>
    <row r="76" spans="2:17" x14ac:dyDescent="0.2">
      <c r="B76" s="36"/>
      <c r="C76" s="36"/>
      <c r="D76" s="33" t="str">
        <f t="shared" si="4"/>
        <v/>
      </c>
      <c r="E76" s="34" t="str">
        <f t="shared" si="0"/>
        <v/>
      </c>
      <c r="G76" s="36"/>
      <c r="H76" s="36"/>
      <c r="I76" s="34" t="str">
        <f t="shared" si="1"/>
        <v/>
      </c>
      <c r="K76" s="36"/>
      <c r="L76" s="36"/>
      <c r="M76" s="34" t="str">
        <f t="shared" si="2"/>
        <v/>
      </c>
      <c r="O76" s="385"/>
      <c r="P76" s="36"/>
      <c r="Q76" s="383" t="str">
        <f t="shared" si="3"/>
        <v/>
      </c>
    </row>
    <row r="77" spans="2:17" x14ac:dyDescent="0.2">
      <c r="B77" s="36"/>
      <c r="C77" s="36"/>
      <c r="D77" s="33" t="str">
        <f t="shared" si="4"/>
        <v/>
      </c>
      <c r="E77" s="34" t="str">
        <f t="shared" si="0"/>
        <v/>
      </c>
      <c r="G77" s="36"/>
      <c r="H77" s="36"/>
      <c r="I77" s="34" t="str">
        <f t="shared" si="1"/>
        <v/>
      </c>
      <c r="K77" s="36"/>
      <c r="L77" s="36"/>
      <c r="M77" s="34" t="str">
        <f t="shared" si="2"/>
        <v/>
      </c>
      <c r="O77" s="385"/>
      <c r="P77" s="36"/>
      <c r="Q77" s="383" t="str">
        <f t="shared" si="3"/>
        <v/>
      </c>
    </row>
    <row r="78" spans="2:17" x14ac:dyDescent="0.2">
      <c r="B78" s="36"/>
      <c r="C78" s="36"/>
      <c r="D78" s="33" t="str">
        <f t="shared" si="4"/>
        <v/>
      </c>
      <c r="E78" s="34" t="str">
        <f t="shared" si="0"/>
        <v/>
      </c>
      <c r="G78" s="36"/>
      <c r="H78" s="36"/>
      <c r="I78" s="34" t="str">
        <f t="shared" si="1"/>
        <v/>
      </c>
      <c r="K78" s="36"/>
      <c r="L78" s="36"/>
      <c r="M78" s="34" t="str">
        <f t="shared" si="2"/>
        <v/>
      </c>
      <c r="O78" s="385"/>
      <c r="P78" s="36"/>
      <c r="Q78" s="383" t="str">
        <f t="shared" si="3"/>
        <v/>
      </c>
    </row>
    <row r="79" spans="2:17" x14ac:dyDescent="0.2">
      <c r="B79" s="36"/>
      <c r="C79" s="36"/>
      <c r="D79" s="33" t="str">
        <f t="shared" si="4"/>
        <v/>
      </c>
      <c r="E79" s="34" t="str">
        <f t="shared" si="0"/>
        <v/>
      </c>
      <c r="G79" s="36"/>
      <c r="H79" s="36"/>
      <c r="I79" s="34" t="str">
        <f t="shared" si="1"/>
        <v/>
      </c>
      <c r="K79" s="36"/>
      <c r="L79" s="36"/>
      <c r="M79" s="34" t="str">
        <f t="shared" si="2"/>
        <v/>
      </c>
      <c r="O79" s="385"/>
      <c r="P79" s="36"/>
      <c r="Q79" s="383" t="str">
        <f t="shared" si="3"/>
        <v/>
      </c>
    </row>
    <row r="80" spans="2:17" x14ac:dyDescent="0.2">
      <c r="B80" s="36"/>
      <c r="C80" s="36"/>
      <c r="D80" s="33" t="str">
        <f t="shared" si="4"/>
        <v/>
      </c>
      <c r="E80" s="34" t="str">
        <f t="shared" si="0"/>
        <v/>
      </c>
      <c r="G80" s="36"/>
      <c r="H80" s="36"/>
      <c r="I80" s="34" t="str">
        <f t="shared" si="1"/>
        <v/>
      </c>
      <c r="K80" s="36"/>
      <c r="L80" s="36"/>
      <c r="M80" s="34" t="str">
        <f t="shared" si="2"/>
        <v/>
      </c>
      <c r="O80" s="385"/>
      <c r="P80" s="36"/>
      <c r="Q80" s="383" t="str">
        <f t="shared" si="3"/>
        <v/>
      </c>
    </row>
    <row r="81" spans="2:17" x14ac:dyDescent="0.2">
      <c r="B81" s="36"/>
      <c r="C81" s="36"/>
      <c r="D81" s="33" t="str">
        <f t="shared" si="4"/>
        <v/>
      </c>
      <c r="E81" s="34" t="str">
        <f t="shared" si="0"/>
        <v/>
      </c>
      <c r="G81" s="36"/>
      <c r="H81" s="36"/>
      <c r="I81" s="34" t="str">
        <f t="shared" si="1"/>
        <v/>
      </c>
      <c r="K81" s="36"/>
      <c r="L81" s="36"/>
      <c r="M81" s="34" t="str">
        <f t="shared" si="2"/>
        <v/>
      </c>
      <c r="O81" s="385"/>
      <c r="P81" s="36"/>
      <c r="Q81" s="383" t="str">
        <f t="shared" si="3"/>
        <v/>
      </c>
    </row>
    <row r="82" spans="2:17" x14ac:dyDescent="0.2">
      <c r="B82" s="36"/>
      <c r="C82" s="36"/>
      <c r="D82" s="33" t="str">
        <f t="shared" si="4"/>
        <v/>
      </c>
      <c r="E82" s="34" t="str">
        <f t="shared" si="0"/>
        <v/>
      </c>
      <c r="G82" s="36"/>
      <c r="H82" s="36"/>
      <c r="I82" s="34" t="str">
        <f t="shared" si="1"/>
        <v/>
      </c>
      <c r="K82" s="36"/>
      <c r="L82" s="36"/>
      <c r="M82" s="34" t="str">
        <f t="shared" si="2"/>
        <v/>
      </c>
      <c r="O82" s="385"/>
      <c r="P82" s="36"/>
      <c r="Q82" s="383" t="str">
        <f t="shared" si="3"/>
        <v/>
      </c>
    </row>
    <row r="83" spans="2:17" x14ac:dyDescent="0.2">
      <c r="B83" s="36"/>
      <c r="C83" s="36"/>
      <c r="D83" s="33" t="str">
        <f t="shared" si="4"/>
        <v/>
      </c>
      <c r="E83" s="34" t="str">
        <f t="shared" si="0"/>
        <v/>
      </c>
      <c r="G83" s="36"/>
      <c r="H83" s="36"/>
      <c r="I83" s="34" t="str">
        <f t="shared" si="1"/>
        <v/>
      </c>
      <c r="K83" s="36"/>
      <c r="L83" s="36"/>
      <c r="M83" s="34" t="str">
        <f t="shared" si="2"/>
        <v/>
      </c>
      <c r="O83" s="385"/>
      <c r="P83" s="36"/>
      <c r="Q83" s="383" t="str">
        <f t="shared" si="3"/>
        <v/>
      </c>
    </row>
    <row r="84" spans="2:17" x14ac:dyDescent="0.2">
      <c r="B84" s="36"/>
      <c r="C84" s="36"/>
      <c r="D84" s="33" t="str">
        <f t="shared" si="4"/>
        <v/>
      </c>
      <c r="E84" s="34" t="str">
        <f t="shared" si="0"/>
        <v/>
      </c>
      <c r="G84" s="36"/>
      <c r="H84" s="36"/>
      <c r="I84" s="34" t="str">
        <f t="shared" si="1"/>
        <v/>
      </c>
      <c r="K84" s="36"/>
      <c r="L84" s="36"/>
      <c r="M84" s="34" t="str">
        <f t="shared" si="2"/>
        <v/>
      </c>
      <c r="O84" s="385"/>
      <c r="P84" s="36"/>
      <c r="Q84" s="383" t="str">
        <f t="shared" si="3"/>
        <v/>
      </c>
    </row>
    <row r="85" spans="2:17" x14ac:dyDescent="0.2">
      <c r="B85" s="36"/>
      <c r="C85" s="36"/>
      <c r="D85" s="33" t="str">
        <f t="shared" si="4"/>
        <v/>
      </c>
      <c r="E85" s="34" t="str">
        <f t="shared" si="0"/>
        <v/>
      </c>
      <c r="G85" s="36"/>
      <c r="H85" s="36"/>
      <c r="I85" s="34" t="str">
        <f t="shared" si="1"/>
        <v/>
      </c>
      <c r="K85" s="36"/>
      <c r="L85" s="36"/>
      <c r="M85" s="34" t="str">
        <f t="shared" si="2"/>
        <v/>
      </c>
      <c r="O85" s="385"/>
      <c r="P85" s="36"/>
      <c r="Q85" s="383" t="str">
        <f t="shared" si="3"/>
        <v/>
      </c>
    </row>
    <row r="86" spans="2:17" x14ac:dyDescent="0.2">
      <c r="B86" s="36"/>
      <c r="C86" s="36"/>
      <c r="D86" s="33" t="str">
        <f t="shared" si="4"/>
        <v/>
      </c>
      <c r="E86" s="34" t="str">
        <f t="shared" si="0"/>
        <v/>
      </c>
      <c r="G86" s="36"/>
      <c r="H86" s="36"/>
      <c r="I86" s="34" t="str">
        <f t="shared" si="1"/>
        <v/>
      </c>
      <c r="K86" s="36"/>
      <c r="L86" s="36"/>
      <c r="M86" s="34" t="str">
        <f t="shared" si="2"/>
        <v/>
      </c>
      <c r="O86" s="385"/>
      <c r="P86" s="36"/>
      <c r="Q86" s="383" t="str">
        <f t="shared" si="3"/>
        <v/>
      </c>
    </row>
    <row r="87" spans="2:17" x14ac:dyDescent="0.2">
      <c r="B87" s="36"/>
      <c r="C87" s="36"/>
      <c r="D87" s="33" t="str">
        <f t="shared" si="4"/>
        <v/>
      </c>
      <c r="E87" s="34" t="str">
        <f t="shared" si="0"/>
        <v/>
      </c>
      <c r="G87" s="36"/>
      <c r="H87" s="36"/>
      <c r="I87" s="34" t="str">
        <f t="shared" si="1"/>
        <v/>
      </c>
      <c r="K87" s="36"/>
      <c r="L87" s="36"/>
      <c r="M87" s="34" t="str">
        <f t="shared" si="2"/>
        <v/>
      </c>
      <c r="O87" s="385"/>
      <c r="P87" s="36"/>
      <c r="Q87" s="383" t="str">
        <f t="shared" si="3"/>
        <v/>
      </c>
    </row>
    <row r="88" spans="2:17" x14ac:dyDescent="0.2">
      <c r="B88" s="36"/>
      <c r="C88" s="36"/>
      <c r="D88" s="33" t="str">
        <f t="shared" si="4"/>
        <v/>
      </c>
      <c r="E88" s="34" t="str">
        <f t="shared" si="0"/>
        <v/>
      </c>
      <c r="G88" s="36"/>
      <c r="H88" s="36"/>
      <c r="I88" s="34" t="str">
        <f t="shared" si="1"/>
        <v/>
      </c>
      <c r="K88" s="36"/>
      <c r="L88" s="36"/>
      <c r="M88" s="34" t="str">
        <f t="shared" si="2"/>
        <v/>
      </c>
      <c r="O88" s="385"/>
      <c r="P88" s="36"/>
      <c r="Q88" s="383" t="str">
        <f t="shared" si="3"/>
        <v/>
      </c>
    </row>
    <row r="89" spans="2:17" x14ac:dyDescent="0.2">
      <c r="B89" s="36"/>
      <c r="C89" s="36"/>
      <c r="D89" s="33" t="str">
        <f t="shared" si="4"/>
        <v/>
      </c>
      <c r="E89" s="34" t="str">
        <f t="shared" si="0"/>
        <v/>
      </c>
      <c r="G89" s="36"/>
      <c r="H89" s="36"/>
      <c r="I89" s="34" t="str">
        <f t="shared" si="1"/>
        <v/>
      </c>
      <c r="K89" s="36"/>
      <c r="L89" s="36"/>
      <c r="M89" s="34" t="str">
        <f t="shared" si="2"/>
        <v/>
      </c>
      <c r="O89" s="385"/>
      <c r="P89" s="36"/>
      <c r="Q89" s="383" t="str">
        <f t="shared" si="3"/>
        <v/>
      </c>
    </row>
    <row r="90" spans="2:17" x14ac:dyDescent="0.2">
      <c r="B90" s="36"/>
      <c r="C90" s="36"/>
      <c r="D90" s="33" t="str">
        <f t="shared" si="4"/>
        <v/>
      </c>
      <c r="E90" s="34" t="str">
        <f t="shared" si="0"/>
        <v/>
      </c>
      <c r="G90" s="36"/>
      <c r="H90" s="36"/>
      <c r="I90" s="34" t="str">
        <f t="shared" si="1"/>
        <v/>
      </c>
      <c r="K90" s="36"/>
      <c r="L90" s="36"/>
      <c r="M90" s="34" t="str">
        <f t="shared" si="2"/>
        <v/>
      </c>
      <c r="O90" s="385"/>
      <c r="P90" s="36"/>
      <c r="Q90" s="383" t="str">
        <f t="shared" si="3"/>
        <v/>
      </c>
    </row>
    <row r="91" spans="2:17" x14ac:dyDescent="0.2">
      <c r="B91" s="36"/>
      <c r="C91" s="36"/>
      <c r="D91" s="33" t="str">
        <f t="shared" si="4"/>
        <v/>
      </c>
      <c r="E91" s="34" t="str">
        <f t="shared" si="0"/>
        <v/>
      </c>
      <c r="G91" s="36"/>
      <c r="H91" s="36"/>
      <c r="I91" s="34" t="str">
        <f t="shared" si="1"/>
        <v/>
      </c>
      <c r="K91" s="36"/>
      <c r="L91" s="36"/>
      <c r="M91" s="34" t="str">
        <f t="shared" si="2"/>
        <v/>
      </c>
      <c r="O91" s="385"/>
      <c r="P91" s="36"/>
      <c r="Q91" s="383" t="str">
        <f t="shared" si="3"/>
        <v/>
      </c>
    </row>
    <row r="92" spans="2:17" x14ac:dyDescent="0.2">
      <c r="B92" s="36"/>
      <c r="C92" s="36"/>
      <c r="D92" s="33" t="str">
        <f t="shared" si="4"/>
        <v/>
      </c>
      <c r="E92" s="34" t="str">
        <f t="shared" si="0"/>
        <v/>
      </c>
      <c r="G92" s="36"/>
      <c r="H92" s="36"/>
      <c r="I92" s="34" t="str">
        <f t="shared" si="1"/>
        <v/>
      </c>
      <c r="K92" s="36"/>
      <c r="L92" s="36"/>
      <c r="M92" s="34" t="str">
        <f t="shared" si="2"/>
        <v/>
      </c>
      <c r="O92" s="385"/>
      <c r="P92" s="36"/>
      <c r="Q92" s="383" t="str">
        <f t="shared" si="3"/>
        <v/>
      </c>
    </row>
    <row r="93" spans="2:17" x14ac:dyDescent="0.2">
      <c r="B93" s="36"/>
      <c r="C93" s="36"/>
      <c r="D93" s="33" t="str">
        <f t="shared" si="4"/>
        <v/>
      </c>
      <c r="E93" s="34" t="str">
        <f t="shared" si="0"/>
        <v/>
      </c>
      <c r="G93" s="36"/>
      <c r="H93" s="36"/>
      <c r="I93" s="34" t="str">
        <f t="shared" si="1"/>
        <v/>
      </c>
      <c r="K93" s="36"/>
      <c r="L93" s="36"/>
      <c r="M93" s="34" t="str">
        <f t="shared" si="2"/>
        <v/>
      </c>
      <c r="O93" s="385"/>
      <c r="P93" s="36"/>
      <c r="Q93" s="383" t="str">
        <f t="shared" si="3"/>
        <v/>
      </c>
    </row>
    <row r="94" spans="2:17" x14ac:dyDescent="0.2">
      <c r="B94" s="36"/>
      <c r="C94" s="36"/>
      <c r="D94" s="33" t="str">
        <f t="shared" si="4"/>
        <v/>
      </c>
      <c r="E94" s="34" t="str">
        <f t="shared" si="0"/>
        <v/>
      </c>
      <c r="G94" s="36"/>
      <c r="H94" s="36"/>
      <c r="I94" s="34" t="str">
        <f t="shared" si="1"/>
        <v/>
      </c>
      <c r="K94" s="36"/>
      <c r="L94" s="36"/>
      <c r="M94" s="34" t="str">
        <f t="shared" si="2"/>
        <v/>
      </c>
      <c r="O94" s="385"/>
      <c r="P94" s="36"/>
      <c r="Q94" s="383" t="str">
        <f t="shared" si="3"/>
        <v/>
      </c>
    </row>
    <row r="95" spans="2:17" x14ac:dyDescent="0.2">
      <c r="B95" s="36"/>
      <c r="C95" s="36"/>
      <c r="D95" s="33" t="str">
        <f t="shared" si="4"/>
        <v/>
      </c>
      <c r="E95" s="34" t="str">
        <f t="shared" ref="E95:E158" si="5">IF(ISBLANK(B95),"",IF(OR($AC$7="",$AE$7=""),"",IF(AND(MONTH(B95)&gt;=MONTH($AC$7&amp;1),MONTH(B95)&lt;=MONTH($AE$7&amp;1)),"summer","winter")))</f>
        <v/>
      </c>
      <c r="G95" s="36"/>
      <c r="H95" s="36"/>
      <c r="I95" s="34" t="str">
        <f t="shared" ref="I95:I158" si="6">IF(ISBLANK(G95),"",IF(OR($AC$7="",$AE$7=""),"",IF(AND(MONTH(G95)&gt;=MONTH($AC$7&amp;1),MONTH(G95)&lt;=MONTH($AE$7&amp;1)),"summer","winter")))</f>
        <v/>
      </c>
      <c r="K95" s="36"/>
      <c r="L95" s="36"/>
      <c r="M95" s="34" t="str">
        <f t="shared" ref="M95:M158" si="7">IF(ISBLANK(K95),"",IF(OR($AC$7="",$AE$7=""),"",IF(AND(MONTH(K95)&gt;=MONTH($AC$7&amp;1),MONTH(K95)&lt;=MONTH($AE$7&amp;1)),"summer","winter")))</f>
        <v/>
      </c>
      <c r="O95" s="385"/>
      <c r="P95" s="36"/>
      <c r="Q95" s="383" t="str">
        <f t="shared" ref="Q95:Q158" si="8">IF(ISBLANK(O95),"",IF(OR($AC$7="",$AE$7=""),"",IF(AND(MONTH(O95)&gt;=MONTH($AC$7&amp;1),MONTH(O95)&lt;=MONTH($AE$7&amp;1)),"summer","winter")))</f>
        <v/>
      </c>
    </row>
    <row r="96" spans="2:17" x14ac:dyDescent="0.2">
      <c r="B96" s="36"/>
      <c r="C96" s="36"/>
      <c r="D96" s="33" t="str">
        <f t="shared" ref="D96:D159" si="9">IF(ISBLANK(C96),"",IF(LEFT(C96,1)="&lt;",0,VALUE(C96)))</f>
        <v/>
      </c>
      <c r="E96" s="34" t="str">
        <f t="shared" si="5"/>
        <v/>
      </c>
      <c r="G96" s="36"/>
      <c r="H96" s="36"/>
      <c r="I96" s="34" t="str">
        <f t="shared" si="6"/>
        <v/>
      </c>
      <c r="K96" s="36"/>
      <c r="L96" s="36"/>
      <c r="M96" s="34" t="str">
        <f t="shared" si="7"/>
        <v/>
      </c>
      <c r="O96" s="385"/>
      <c r="P96" s="36"/>
      <c r="Q96" s="383" t="str">
        <f t="shared" si="8"/>
        <v/>
      </c>
    </row>
    <row r="97" spans="2:17" x14ac:dyDescent="0.2">
      <c r="B97" s="36"/>
      <c r="C97" s="36"/>
      <c r="D97" s="33" t="str">
        <f t="shared" si="9"/>
        <v/>
      </c>
      <c r="E97" s="34" t="str">
        <f t="shared" si="5"/>
        <v/>
      </c>
      <c r="G97" s="36"/>
      <c r="H97" s="36"/>
      <c r="I97" s="34" t="str">
        <f t="shared" si="6"/>
        <v/>
      </c>
      <c r="K97" s="36"/>
      <c r="L97" s="36"/>
      <c r="M97" s="34" t="str">
        <f t="shared" si="7"/>
        <v/>
      </c>
      <c r="O97" s="385"/>
      <c r="P97" s="36"/>
      <c r="Q97" s="383" t="str">
        <f t="shared" si="8"/>
        <v/>
      </c>
    </row>
    <row r="98" spans="2:17" x14ac:dyDescent="0.2">
      <c r="B98" s="36"/>
      <c r="C98" s="36"/>
      <c r="D98" s="33" t="str">
        <f t="shared" si="9"/>
        <v/>
      </c>
      <c r="E98" s="34" t="str">
        <f t="shared" si="5"/>
        <v/>
      </c>
      <c r="G98" s="36"/>
      <c r="H98" s="36"/>
      <c r="I98" s="34" t="str">
        <f t="shared" si="6"/>
        <v/>
      </c>
      <c r="K98" s="36"/>
      <c r="L98" s="36"/>
      <c r="M98" s="34" t="str">
        <f t="shared" si="7"/>
        <v/>
      </c>
      <c r="O98" s="385"/>
      <c r="P98" s="36"/>
      <c r="Q98" s="383" t="str">
        <f t="shared" si="8"/>
        <v/>
      </c>
    </row>
    <row r="99" spans="2:17" x14ac:dyDescent="0.2">
      <c r="B99" s="36"/>
      <c r="C99" s="36"/>
      <c r="D99" s="33" t="str">
        <f t="shared" si="9"/>
        <v/>
      </c>
      <c r="E99" s="34" t="str">
        <f t="shared" si="5"/>
        <v/>
      </c>
      <c r="G99" s="36"/>
      <c r="H99" s="36"/>
      <c r="I99" s="34" t="str">
        <f t="shared" si="6"/>
        <v/>
      </c>
      <c r="K99" s="36"/>
      <c r="L99" s="36"/>
      <c r="M99" s="34" t="str">
        <f t="shared" si="7"/>
        <v/>
      </c>
      <c r="O99" s="385"/>
      <c r="P99" s="36"/>
      <c r="Q99" s="383" t="str">
        <f t="shared" si="8"/>
        <v/>
      </c>
    </row>
    <row r="100" spans="2:17" x14ac:dyDescent="0.2">
      <c r="B100" s="36"/>
      <c r="C100" s="36"/>
      <c r="D100" s="33" t="str">
        <f t="shared" si="9"/>
        <v/>
      </c>
      <c r="E100" s="34" t="str">
        <f t="shared" si="5"/>
        <v/>
      </c>
      <c r="G100" s="36"/>
      <c r="H100" s="36"/>
      <c r="I100" s="34" t="str">
        <f t="shared" si="6"/>
        <v/>
      </c>
      <c r="K100" s="36"/>
      <c r="L100" s="36"/>
      <c r="M100" s="34" t="str">
        <f t="shared" si="7"/>
        <v/>
      </c>
      <c r="O100" s="385"/>
      <c r="P100" s="36"/>
      <c r="Q100" s="383" t="str">
        <f t="shared" si="8"/>
        <v/>
      </c>
    </row>
    <row r="101" spans="2:17" x14ac:dyDescent="0.2">
      <c r="B101" s="36"/>
      <c r="C101" s="36"/>
      <c r="D101" s="33" t="str">
        <f t="shared" si="9"/>
        <v/>
      </c>
      <c r="E101" s="34" t="str">
        <f t="shared" si="5"/>
        <v/>
      </c>
      <c r="G101" s="36"/>
      <c r="H101" s="36"/>
      <c r="I101" s="34" t="str">
        <f t="shared" si="6"/>
        <v/>
      </c>
      <c r="K101" s="36"/>
      <c r="L101" s="36"/>
      <c r="M101" s="34" t="str">
        <f t="shared" si="7"/>
        <v/>
      </c>
      <c r="O101" s="385"/>
      <c r="P101" s="36"/>
      <c r="Q101" s="383" t="str">
        <f t="shared" si="8"/>
        <v/>
      </c>
    </row>
    <row r="102" spans="2:17" x14ac:dyDescent="0.2">
      <c r="B102" s="36"/>
      <c r="C102" s="36"/>
      <c r="D102" s="33" t="str">
        <f t="shared" si="9"/>
        <v/>
      </c>
      <c r="E102" s="34" t="str">
        <f t="shared" si="5"/>
        <v/>
      </c>
      <c r="G102" s="36"/>
      <c r="H102" s="36"/>
      <c r="I102" s="34" t="str">
        <f t="shared" si="6"/>
        <v/>
      </c>
      <c r="K102" s="36"/>
      <c r="L102" s="36"/>
      <c r="M102" s="34" t="str">
        <f t="shared" si="7"/>
        <v/>
      </c>
      <c r="O102" s="385"/>
      <c r="P102" s="36"/>
      <c r="Q102" s="383" t="str">
        <f t="shared" si="8"/>
        <v/>
      </c>
    </row>
    <row r="103" spans="2:17" x14ac:dyDescent="0.2">
      <c r="B103" s="36"/>
      <c r="C103" s="36"/>
      <c r="D103" s="33" t="str">
        <f t="shared" si="9"/>
        <v/>
      </c>
      <c r="E103" s="34" t="str">
        <f t="shared" si="5"/>
        <v/>
      </c>
      <c r="G103" s="36"/>
      <c r="H103" s="36"/>
      <c r="I103" s="34" t="str">
        <f t="shared" si="6"/>
        <v/>
      </c>
      <c r="K103" s="36"/>
      <c r="L103" s="36"/>
      <c r="M103" s="34" t="str">
        <f t="shared" si="7"/>
        <v/>
      </c>
      <c r="O103" s="385"/>
      <c r="P103" s="36"/>
      <c r="Q103" s="383" t="str">
        <f t="shared" si="8"/>
        <v/>
      </c>
    </row>
    <row r="104" spans="2:17" x14ac:dyDescent="0.2">
      <c r="B104" s="36"/>
      <c r="C104" s="36"/>
      <c r="D104" s="33" t="str">
        <f t="shared" si="9"/>
        <v/>
      </c>
      <c r="E104" s="34" t="str">
        <f t="shared" si="5"/>
        <v/>
      </c>
      <c r="G104" s="36"/>
      <c r="H104" s="36"/>
      <c r="I104" s="34" t="str">
        <f t="shared" si="6"/>
        <v/>
      </c>
      <c r="K104" s="36"/>
      <c r="L104" s="36"/>
      <c r="M104" s="34" t="str">
        <f t="shared" si="7"/>
        <v/>
      </c>
      <c r="O104" s="385"/>
      <c r="P104" s="36"/>
      <c r="Q104" s="383" t="str">
        <f t="shared" si="8"/>
        <v/>
      </c>
    </row>
    <row r="105" spans="2:17" x14ac:dyDescent="0.2">
      <c r="B105" s="36"/>
      <c r="C105" s="36"/>
      <c r="D105" s="33" t="str">
        <f t="shared" si="9"/>
        <v/>
      </c>
      <c r="E105" s="34" t="str">
        <f t="shared" si="5"/>
        <v/>
      </c>
      <c r="G105" s="36"/>
      <c r="H105" s="36"/>
      <c r="I105" s="34" t="str">
        <f t="shared" si="6"/>
        <v/>
      </c>
      <c r="K105" s="36"/>
      <c r="L105" s="36"/>
      <c r="M105" s="34" t="str">
        <f t="shared" si="7"/>
        <v/>
      </c>
      <c r="O105" s="385"/>
      <c r="P105" s="36"/>
      <c r="Q105" s="383" t="str">
        <f t="shared" si="8"/>
        <v/>
      </c>
    </row>
    <row r="106" spans="2:17" x14ac:dyDescent="0.2">
      <c r="B106" s="36"/>
      <c r="C106" s="36"/>
      <c r="D106" s="33" t="str">
        <f t="shared" si="9"/>
        <v/>
      </c>
      <c r="E106" s="34" t="str">
        <f t="shared" si="5"/>
        <v/>
      </c>
      <c r="G106" s="36"/>
      <c r="H106" s="36"/>
      <c r="I106" s="34" t="str">
        <f t="shared" si="6"/>
        <v/>
      </c>
      <c r="K106" s="36"/>
      <c r="L106" s="36"/>
      <c r="M106" s="34" t="str">
        <f t="shared" si="7"/>
        <v/>
      </c>
      <c r="O106" s="385"/>
      <c r="P106" s="36"/>
      <c r="Q106" s="383" t="str">
        <f t="shared" si="8"/>
        <v/>
      </c>
    </row>
    <row r="107" spans="2:17" x14ac:dyDescent="0.2">
      <c r="B107" s="36"/>
      <c r="C107" s="36"/>
      <c r="D107" s="33" t="str">
        <f t="shared" si="9"/>
        <v/>
      </c>
      <c r="E107" s="34" t="str">
        <f t="shared" si="5"/>
        <v/>
      </c>
      <c r="G107" s="36"/>
      <c r="H107" s="36"/>
      <c r="I107" s="34" t="str">
        <f t="shared" si="6"/>
        <v/>
      </c>
      <c r="K107" s="36"/>
      <c r="L107" s="36"/>
      <c r="M107" s="34" t="str">
        <f t="shared" si="7"/>
        <v/>
      </c>
      <c r="O107" s="385"/>
      <c r="P107" s="36"/>
      <c r="Q107" s="383" t="str">
        <f t="shared" si="8"/>
        <v/>
      </c>
    </row>
    <row r="108" spans="2:17" x14ac:dyDescent="0.2">
      <c r="B108" s="36"/>
      <c r="C108" s="36"/>
      <c r="D108" s="33" t="str">
        <f t="shared" si="9"/>
        <v/>
      </c>
      <c r="E108" s="34" t="str">
        <f t="shared" si="5"/>
        <v/>
      </c>
      <c r="G108" s="36"/>
      <c r="H108" s="36"/>
      <c r="I108" s="34" t="str">
        <f t="shared" si="6"/>
        <v/>
      </c>
      <c r="K108" s="36"/>
      <c r="L108" s="36"/>
      <c r="M108" s="34" t="str">
        <f t="shared" si="7"/>
        <v/>
      </c>
      <c r="O108" s="385"/>
      <c r="P108" s="36"/>
      <c r="Q108" s="383" t="str">
        <f t="shared" si="8"/>
        <v/>
      </c>
    </row>
    <row r="109" spans="2:17" x14ac:dyDescent="0.2">
      <c r="B109" s="36"/>
      <c r="C109" s="36"/>
      <c r="D109" s="33" t="str">
        <f t="shared" si="9"/>
        <v/>
      </c>
      <c r="E109" s="34" t="str">
        <f t="shared" si="5"/>
        <v/>
      </c>
      <c r="G109" s="36"/>
      <c r="H109" s="36"/>
      <c r="I109" s="34" t="str">
        <f t="shared" si="6"/>
        <v/>
      </c>
      <c r="K109" s="36"/>
      <c r="L109" s="36"/>
      <c r="M109" s="34" t="str">
        <f t="shared" si="7"/>
        <v/>
      </c>
      <c r="O109" s="385"/>
      <c r="P109" s="36"/>
      <c r="Q109" s="383" t="str">
        <f t="shared" si="8"/>
        <v/>
      </c>
    </row>
    <row r="110" spans="2:17" x14ac:dyDescent="0.2">
      <c r="B110" s="36"/>
      <c r="C110" s="36"/>
      <c r="D110" s="33" t="str">
        <f t="shared" si="9"/>
        <v/>
      </c>
      <c r="E110" s="34" t="str">
        <f t="shared" si="5"/>
        <v/>
      </c>
      <c r="G110" s="36"/>
      <c r="H110" s="36"/>
      <c r="I110" s="34" t="str">
        <f t="shared" si="6"/>
        <v/>
      </c>
      <c r="K110" s="36"/>
      <c r="L110" s="36"/>
      <c r="M110" s="34" t="str">
        <f t="shared" si="7"/>
        <v/>
      </c>
      <c r="O110" s="385"/>
      <c r="P110" s="36"/>
      <c r="Q110" s="383" t="str">
        <f t="shared" si="8"/>
        <v/>
      </c>
    </row>
    <row r="111" spans="2:17" x14ac:dyDescent="0.2">
      <c r="B111" s="36"/>
      <c r="C111" s="36"/>
      <c r="D111" s="33" t="str">
        <f t="shared" si="9"/>
        <v/>
      </c>
      <c r="E111" s="34" t="str">
        <f t="shared" si="5"/>
        <v/>
      </c>
      <c r="G111" s="36"/>
      <c r="H111" s="36"/>
      <c r="I111" s="34" t="str">
        <f t="shared" si="6"/>
        <v/>
      </c>
      <c r="K111" s="36"/>
      <c r="L111" s="36"/>
      <c r="M111" s="34" t="str">
        <f t="shared" si="7"/>
        <v/>
      </c>
      <c r="O111" s="385"/>
      <c r="P111" s="36"/>
      <c r="Q111" s="383" t="str">
        <f t="shared" si="8"/>
        <v/>
      </c>
    </row>
    <row r="112" spans="2:17" x14ac:dyDescent="0.2">
      <c r="B112" s="36"/>
      <c r="C112" s="36"/>
      <c r="D112" s="33" t="str">
        <f t="shared" si="9"/>
        <v/>
      </c>
      <c r="E112" s="34" t="str">
        <f t="shared" si="5"/>
        <v/>
      </c>
      <c r="G112" s="36"/>
      <c r="H112" s="36"/>
      <c r="I112" s="34" t="str">
        <f t="shared" si="6"/>
        <v/>
      </c>
      <c r="K112" s="36"/>
      <c r="L112" s="36"/>
      <c r="M112" s="34" t="str">
        <f t="shared" si="7"/>
        <v/>
      </c>
      <c r="O112" s="385"/>
      <c r="P112" s="36"/>
      <c r="Q112" s="383" t="str">
        <f t="shared" si="8"/>
        <v/>
      </c>
    </row>
    <row r="113" spans="2:17" x14ac:dyDescent="0.2">
      <c r="B113" s="36"/>
      <c r="C113" s="36"/>
      <c r="D113" s="33" t="str">
        <f t="shared" si="9"/>
        <v/>
      </c>
      <c r="E113" s="34" t="str">
        <f t="shared" si="5"/>
        <v/>
      </c>
      <c r="G113" s="36"/>
      <c r="H113" s="36"/>
      <c r="I113" s="34" t="str">
        <f t="shared" si="6"/>
        <v/>
      </c>
      <c r="K113" s="36"/>
      <c r="L113" s="36"/>
      <c r="M113" s="34" t="str">
        <f t="shared" si="7"/>
        <v/>
      </c>
      <c r="O113" s="385"/>
      <c r="P113" s="36"/>
      <c r="Q113" s="383" t="str">
        <f t="shared" si="8"/>
        <v/>
      </c>
    </row>
    <row r="114" spans="2:17" x14ac:dyDescent="0.2">
      <c r="B114" s="36"/>
      <c r="C114" s="36"/>
      <c r="D114" s="33" t="str">
        <f t="shared" si="9"/>
        <v/>
      </c>
      <c r="E114" s="34" t="str">
        <f t="shared" si="5"/>
        <v/>
      </c>
      <c r="G114" s="36"/>
      <c r="H114" s="36"/>
      <c r="I114" s="34" t="str">
        <f t="shared" si="6"/>
        <v/>
      </c>
      <c r="K114" s="36"/>
      <c r="L114" s="36"/>
      <c r="M114" s="34" t="str">
        <f t="shared" si="7"/>
        <v/>
      </c>
      <c r="O114" s="385"/>
      <c r="P114" s="36"/>
      <c r="Q114" s="383" t="str">
        <f t="shared" si="8"/>
        <v/>
      </c>
    </row>
    <row r="115" spans="2:17" x14ac:dyDescent="0.2">
      <c r="B115" s="36"/>
      <c r="C115" s="36"/>
      <c r="D115" s="33" t="str">
        <f t="shared" si="9"/>
        <v/>
      </c>
      <c r="E115" s="34" t="str">
        <f t="shared" si="5"/>
        <v/>
      </c>
      <c r="G115" s="36"/>
      <c r="H115" s="36"/>
      <c r="I115" s="34" t="str">
        <f t="shared" si="6"/>
        <v/>
      </c>
      <c r="K115" s="36"/>
      <c r="L115" s="36"/>
      <c r="M115" s="34" t="str">
        <f t="shared" si="7"/>
        <v/>
      </c>
      <c r="O115" s="385"/>
      <c r="P115" s="36"/>
      <c r="Q115" s="383" t="str">
        <f t="shared" si="8"/>
        <v/>
      </c>
    </row>
    <row r="116" spans="2:17" x14ac:dyDescent="0.2">
      <c r="B116" s="36"/>
      <c r="C116" s="36"/>
      <c r="D116" s="33" t="str">
        <f t="shared" si="9"/>
        <v/>
      </c>
      <c r="E116" s="34" t="str">
        <f t="shared" si="5"/>
        <v/>
      </c>
      <c r="G116" s="36"/>
      <c r="H116" s="36"/>
      <c r="I116" s="34" t="str">
        <f t="shared" si="6"/>
        <v/>
      </c>
      <c r="K116" s="36"/>
      <c r="L116" s="36"/>
      <c r="M116" s="34" t="str">
        <f t="shared" si="7"/>
        <v/>
      </c>
      <c r="O116" s="385"/>
      <c r="P116" s="36"/>
      <c r="Q116" s="383" t="str">
        <f t="shared" si="8"/>
        <v/>
      </c>
    </row>
    <row r="117" spans="2:17" x14ac:dyDescent="0.2">
      <c r="B117" s="36"/>
      <c r="C117" s="36"/>
      <c r="D117" s="33" t="str">
        <f t="shared" si="9"/>
        <v/>
      </c>
      <c r="E117" s="34" t="str">
        <f t="shared" si="5"/>
        <v/>
      </c>
      <c r="G117" s="36"/>
      <c r="H117" s="36"/>
      <c r="I117" s="34" t="str">
        <f t="shared" si="6"/>
        <v/>
      </c>
      <c r="K117" s="36"/>
      <c r="L117" s="36"/>
      <c r="M117" s="34" t="str">
        <f t="shared" si="7"/>
        <v/>
      </c>
      <c r="O117" s="385"/>
      <c r="P117" s="36"/>
      <c r="Q117" s="383" t="str">
        <f t="shared" si="8"/>
        <v/>
      </c>
    </row>
    <row r="118" spans="2:17" x14ac:dyDescent="0.2">
      <c r="B118" s="36"/>
      <c r="C118" s="36"/>
      <c r="D118" s="33" t="str">
        <f t="shared" si="9"/>
        <v/>
      </c>
      <c r="E118" s="34" t="str">
        <f t="shared" si="5"/>
        <v/>
      </c>
      <c r="G118" s="36"/>
      <c r="H118" s="36"/>
      <c r="I118" s="34" t="str">
        <f t="shared" si="6"/>
        <v/>
      </c>
      <c r="K118" s="36"/>
      <c r="L118" s="36"/>
      <c r="M118" s="34" t="str">
        <f t="shared" si="7"/>
        <v/>
      </c>
      <c r="O118" s="385"/>
      <c r="P118" s="36"/>
      <c r="Q118" s="383" t="str">
        <f t="shared" si="8"/>
        <v/>
      </c>
    </row>
    <row r="119" spans="2:17" x14ac:dyDescent="0.2">
      <c r="B119" s="36"/>
      <c r="C119" s="36"/>
      <c r="D119" s="33" t="str">
        <f t="shared" si="9"/>
        <v/>
      </c>
      <c r="E119" s="34" t="str">
        <f t="shared" si="5"/>
        <v/>
      </c>
      <c r="G119" s="36"/>
      <c r="H119" s="36"/>
      <c r="I119" s="34" t="str">
        <f t="shared" si="6"/>
        <v/>
      </c>
      <c r="K119" s="36"/>
      <c r="L119" s="36"/>
      <c r="M119" s="34" t="str">
        <f t="shared" si="7"/>
        <v/>
      </c>
      <c r="O119" s="385"/>
      <c r="P119" s="36"/>
      <c r="Q119" s="383" t="str">
        <f t="shared" si="8"/>
        <v/>
      </c>
    </row>
    <row r="120" spans="2:17" x14ac:dyDescent="0.2">
      <c r="B120" s="36"/>
      <c r="C120" s="36"/>
      <c r="D120" s="33" t="str">
        <f t="shared" si="9"/>
        <v/>
      </c>
      <c r="E120" s="34" t="str">
        <f t="shared" si="5"/>
        <v/>
      </c>
      <c r="G120" s="36"/>
      <c r="H120" s="36"/>
      <c r="I120" s="34" t="str">
        <f t="shared" si="6"/>
        <v/>
      </c>
      <c r="K120" s="36"/>
      <c r="L120" s="36"/>
      <c r="M120" s="34" t="str">
        <f t="shared" si="7"/>
        <v/>
      </c>
      <c r="O120" s="385"/>
      <c r="P120" s="36"/>
      <c r="Q120" s="383" t="str">
        <f t="shared" si="8"/>
        <v/>
      </c>
    </row>
    <row r="121" spans="2:17" x14ac:dyDescent="0.2">
      <c r="B121" s="36"/>
      <c r="C121" s="36"/>
      <c r="D121" s="33" t="str">
        <f t="shared" si="9"/>
        <v/>
      </c>
      <c r="E121" s="34" t="str">
        <f t="shared" si="5"/>
        <v/>
      </c>
      <c r="G121" s="36"/>
      <c r="H121" s="36"/>
      <c r="I121" s="34" t="str">
        <f t="shared" si="6"/>
        <v/>
      </c>
      <c r="K121" s="36"/>
      <c r="L121" s="36"/>
      <c r="M121" s="34" t="str">
        <f t="shared" si="7"/>
        <v/>
      </c>
      <c r="O121" s="385"/>
      <c r="P121" s="36"/>
      <c r="Q121" s="383" t="str">
        <f t="shared" si="8"/>
        <v/>
      </c>
    </row>
    <row r="122" spans="2:17" x14ac:dyDescent="0.2">
      <c r="B122" s="36"/>
      <c r="C122" s="36"/>
      <c r="D122" s="33" t="str">
        <f t="shared" si="9"/>
        <v/>
      </c>
      <c r="E122" s="34" t="str">
        <f t="shared" si="5"/>
        <v/>
      </c>
      <c r="G122" s="36"/>
      <c r="H122" s="36"/>
      <c r="I122" s="34" t="str">
        <f t="shared" si="6"/>
        <v/>
      </c>
      <c r="K122" s="36"/>
      <c r="L122" s="36"/>
      <c r="M122" s="34" t="str">
        <f t="shared" si="7"/>
        <v/>
      </c>
      <c r="O122" s="385"/>
      <c r="P122" s="36"/>
      <c r="Q122" s="383" t="str">
        <f t="shared" si="8"/>
        <v/>
      </c>
    </row>
    <row r="123" spans="2:17" x14ac:dyDescent="0.2">
      <c r="B123" s="36"/>
      <c r="C123" s="36"/>
      <c r="D123" s="33" t="str">
        <f t="shared" si="9"/>
        <v/>
      </c>
      <c r="E123" s="34" t="str">
        <f t="shared" si="5"/>
        <v/>
      </c>
      <c r="G123" s="36"/>
      <c r="H123" s="36"/>
      <c r="I123" s="34" t="str">
        <f t="shared" si="6"/>
        <v/>
      </c>
      <c r="K123" s="36"/>
      <c r="L123" s="36"/>
      <c r="M123" s="34" t="str">
        <f t="shared" si="7"/>
        <v/>
      </c>
      <c r="O123" s="385"/>
      <c r="P123" s="36"/>
      <c r="Q123" s="383" t="str">
        <f t="shared" si="8"/>
        <v/>
      </c>
    </row>
    <row r="124" spans="2:17" x14ac:dyDescent="0.2">
      <c r="B124" s="36"/>
      <c r="C124" s="36"/>
      <c r="D124" s="33" t="str">
        <f t="shared" si="9"/>
        <v/>
      </c>
      <c r="E124" s="34" t="str">
        <f t="shared" si="5"/>
        <v/>
      </c>
      <c r="G124" s="36"/>
      <c r="H124" s="36"/>
      <c r="I124" s="34" t="str">
        <f t="shared" si="6"/>
        <v/>
      </c>
      <c r="K124" s="36"/>
      <c r="L124" s="36"/>
      <c r="M124" s="34" t="str">
        <f t="shared" si="7"/>
        <v/>
      </c>
      <c r="O124" s="385"/>
      <c r="P124" s="36"/>
      <c r="Q124" s="383" t="str">
        <f t="shared" si="8"/>
        <v/>
      </c>
    </row>
    <row r="125" spans="2:17" x14ac:dyDescent="0.2">
      <c r="B125" s="36"/>
      <c r="C125" s="36"/>
      <c r="D125" s="33" t="str">
        <f t="shared" si="9"/>
        <v/>
      </c>
      <c r="E125" s="34" t="str">
        <f t="shared" si="5"/>
        <v/>
      </c>
      <c r="G125" s="36"/>
      <c r="H125" s="36"/>
      <c r="I125" s="34" t="str">
        <f t="shared" si="6"/>
        <v/>
      </c>
      <c r="K125" s="36"/>
      <c r="L125" s="36"/>
      <c r="M125" s="34" t="str">
        <f t="shared" si="7"/>
        <v/>
      </c>
      <c r="O125" s="385"/>
      <c r="P125" s="36"/>
      <c r="Q125" s="383" t="str">
        <f t="shared" si="8"/>
        <v/>
      </c>
    </row>
    <row r="126" spans="2:17" x14ac:dyDescent="0.2">
      <c r="B126" s="36"/>
      <c r="C126" s="36"/>
      <c r="D126" s="33" t="str">
        <f t="shared" si="9"/>
        <v/>
      </c>
      <c r="E126" s="34" t="str">
        <f t="shared" si="5"/>
        <v/>
      </c>
      <c r="G126" s="36"/>
      <c r="H126" s="36"/>
      <c r="I126" s="34" t="str">
        <f t="shared" si="6"/>
        <v/>
      </c>
      <c r="K126" s="36"/>
      <c r="L126" s="36"/>
      <c r="M126" s="34" t="str">
        <f t="shared" si="7"/>
        <v/>
      </c>
      <c r="O126" s="385"/>
      <c r="P126" s="36"/>
      <c r="Q126" s="383" t="str">
        <f t="shared" si="8"/>
        <v/>
      </c>
    </row>
    <row r="127" spans="2:17" x14ac:dyDescent="0.2">
      <c r="B127" s="36"/>
      <c r="C127" s="36"/>
      <c r="D127" s="33" t="str">
        <f t="shared" si="9"/>
        <v/>
      </c>
      <c r="E127" s="34" t="str">
        <f t="shared" si="5"/>
        <v/>
      </c>
      <c r="G127" s="36"/>
      <c r="H127" s="36"/>
      <c r="I127" s="34" t="str">
        <f t="shared" si="6"/>
        <v/>
      </c>
      <c r="K127" s="36"/>
      <c r="L127" s="36"/>
      <c r="M127" s="34" t="str">
        <f t="shared" si="7"/>
        <v/>
      </c>
      <c r="O127" s="385"/>
      <c r="P127" s="36"/>
      <c r="Q127" s="383" t="str">
        <f t="shared" si="8"/>
        <v/>
      </c>
    </row>
    <row r="128" spans="2:17" x14ac:dyDescent="0.2">
      <c r="B128" s="36"/>
      <c r="C128" s="36"/>
      <c r="D128" s="33" t="str">
        <f t="shared" si="9"/>
        <v/>
      </c>
      <c r="E128" s="34" t="str">
        <f t="shared" si="5"/>
        <v/>
      </c>
      <c r="G128" s="36"/>
      <c r="H128" s="36"/>
      <c r="I128" s="34" t="str">
        <f t="shared" si="6"/>
        <v/>
      </c>
      <c r="K128" s="36"/>
      <c r="L128" s="36"/>
      <c r="M128" s="34" t="str">
        <f t="shared" si="7"/>
        <v/>
      </c>
      <c r="O128" s="385"/>
      <c r="P128" s="36"/>
      <c r="Q128" s="383" t="str">
        <f t="shared" si="8"/>
        <v/>
      </c>
    </row>
    <row r="129" spans="2:17" x14ac:dyDescent="0.2">
      <c r="B129" s="36"/>
      <c r="C129" s="36"/>
      <c r="D129" s="33" t="str">
        <f t="shared" si="9"/>
        <v/>
      </c>
      <c r="E129" s="34" t="str">
        <f t="shared" si="5"/>
        <v/>
      </c>
      <c r="G129" s="36"/>
      <c r="H129" s="36"/>
      <c r="I129" s="34" t="str">
        <f t="shared" si="6"/>
        <v/>
      </c>
      <c r="K129" s="36"/>
      <c r="L129" s="36"/>
      <c r="M129" s="34" t="str">
        <f t="shared" si="7"/>
        <v/>
      </c>
      <c r="O129" s="385"/>
      <c r="P129" s="36"/>
      <c r="Q129" s="383" t="str">
        <f t="shared" si="8"/>
        <v/>
      </c>
    </row>
    <row r="130" spans="2:17" x14ac:dyDescent="0.2">
      <c r="B130" s="36"/>
      <c r="C130" s="36"/>
      <c r="D130" s="33" t="str">
        <f t="shared" si="9"/>
        <v/>
      </c>
      <c r="E130" s="34" t="str">
        <f t="shared" si="5"/>
        <v/>
      </c>
      <c r="G130" s="36"/>
      <c r="H130" s="36"/>
      <c r="I130" s="34" t="str">
        <f t="shared" si="6"/>
        <v/>
      </c>
      <c r="K130" s="36"/>
      <c r="L130" s="36"/>
      <c r="M130" s="34" t="str">
        <f t="shared" si="7"/>
        <v/>
      </c>
      <c r="O130" s="385"/>
      <c r="P130" s="36"/>
      <c r="Q130" s="383" t="str">
        <f t="shared" si="8"/>
        <v/>
      </c>
    </row>
    <row r="131" spans="2:17" x14ac:dyDescent="0.2">
      <c r="B131" s="36"/>
      <c r="C131" s="36"/>
      <c r="D131" s="33" t="str">
        <f t="shared" si="9"/>
        <v/>
      </c>
      <c r="E131" s="34" t="str">
        <f t="shared" si="5"/>
        <v/>
      </c>
      <c r="G131" s="36"/>
      <c r="H131" s="36"/>
      <c r="I131" s="34" t="str">
        <f t="shared" si="6"/>
        <v/>
      </c>
      <c r="K131" s="36"/>
      <c r="L131" s="36"/>
      <c r="M131" s="34" t="str">
        <f t="shared" si="7"/>
        <v/>
      </c>
      <c r="O131" s="385"/>
      <c r="P131" s="36"/>
      <c r="Q131" s="383" t="str">
        <f t="shared" si="8"/>
        <v/>
      </c>
    </row>
    <row r="132" spans="2:17" x14ac:dyDescent="0.2">
      <c r="B132" s="36"/>
      <c r="C132" s="36"/>
      <c r="D132" s="33" t="str">
        <f t="shared" si="9"/>
        <v/>
      </c>
      <c r="E132" s="34" t="str">
        <f t="shared" si="5"/>
        <v/>
      </c>
      <c r="G132" s="36"/>
      <c r="H132" s="36"/>
      <c r="I132" s="34" t="str">
        <f t="shared" si="6"/>
        <v/>
      </c>
      <c r="K132" s="36"/>
      <c r="L132" s="36"/>
      <c r="M132" s="34" t="str">
        <f t="shared" si="7"/>
        <v/>
      </c>
      <c r="O132" s="385"/>
      <c r="P132" s="36"/>
      <c r="Q132" s="383" t="str">
        <f t="shared" si="8"/>
        <v/>
      </c>
    </row>
    <row r="133" spans="2:17" x14ac:dyDescent="0.2">
      <c r="B133" s="36"/>
      <c r="C133" s="36"/>
      <c r="D133" s="33" t="str">
        <f t="shared" si="9"/>
        <v/>
      </c>
      <c r="E133" s="34" t="str">
        <f t="shared" si="5"/>
        <v/>
      </c>
      <c r="G133" s="36"/>
      <c r="H133" s="36"/>
      <c r="I133" s="34" t="str">
        <f t="shared" si="6"/>
        <v/>
      </c>
      <c r="K133" s="36"/>
      <c r="L133" s="36"/>
      <c r="M133" s="34" t="str">
        <f t="shared" si="7"/>
        <v/>
      </c>
      <c r="O133" s="385"/>
      <c r="P133" s="36"/>
      <c r="Q133" s="383" t="str">
        <f t="shared" si="8"/>
        <v/>
      </c>
    </row>
    <row r="134" spans="2:17" x14ac:dyDescent="0.2">
      <c r="B134" s="36"/>
      <c r="C134" s="36"/>
      <c r="D134" s="33" t="str">
        <f t="shared" si="9"/>
        <v/>
      </c>
      <c r="E134" s="34" t="str">
        <f t="shared" si="5"/>
        <v/>
      </c>
      <c r="G134" s="36"/>
      <c r="H134" s="36"/>
      <c r="I134" s="34" t="str">
        <f t="shared" si="6"/>
        <v/>
      </c>
      <c r="K134" s="36"/>
      <c r="L134" s="36"/>
      <c r="M134" s="34" t="str">
        <f t="shared" si="7"/>
        <v/>
      </c>
      <c r="O134" s="385"/>
      <c r="P134" s="36"/>
      <c r="Q134" s="383" t="str">
        <f t="shared" si="8"/>
        <v/>
      </c>
    </row>
    <row r="135" spans="2:17" x14ac:dyDescent="0.2">
      <c r="B135" s="36"/>
      <c r="C135" s="36"/>
      <c r="D135" s="33" t="str">
        <f t="shared" si="9"/>
        <v/>
      </c>
      <c r="E135" s="34" t="str">
        <f t="shared" si="5"/>
        <v/>
      </c>
      <c r="G135" s="36"/>
      <c r="H135" s="36"/>
      <c r="I135" s="34" t="str">
        <f t="shared" si="6"/>
        <v/>
      </c>
      <c r="K135" s="36"/>
      <c r="L135" s="36"/>
      <c r="M135" s="34" t="str">
        <f t="shared" si="7"/>
        <v/>
      </c>
      <c r="O135" s="385"/>
      <c r="P135" s="36"/>
      <c r="Q135" s="383" t="str">
        <f t="shared" si="8"/>
        <v/>
      </c>
    </row>
    <row r="136" spans="2:17" x14ac:dyDescent="0.2">
      <c r="B136" s="36"/>
      <c r="C136" s="36"/>
      <c r="D136" s="33" t="str">
        <f t="shared" si="9"/>
        <v/>
      </c>
      <c r="E136" s="34" t="str">
        <f t="shared" si="5"/>
        <v/>
      </c>
      <c r="G136" s="36"/>
      <c r="H136" s="36"/>
      <c r="I136" s="34" t="str">
        <f t="shared" si="6"/>
        <v/>
      </c>
      <c r="K136" s="36"/>
      <c r="L136" s="36"/>
      <c r="M136" s="34" t="str">
        <f t="shared" si="7"/>
        <v/>
      </c>
      <c r="O136" s="385"/>
      <c r="P136" s="36"/>
      <c r="Q136" s="383" t="str">
        <f t="shared" si="8"/>
        <v/>
      </c>
    </row>
    <row r="137" spans="2:17" x14ac:dyDescent="0.2">
      <c r="B137" s="36"/>
      <c r="C137" s="36"/>
      <c r="D137" s="33" t="str">
        <f t="shared" si="9"/>
        <v/>
      </c>
      <c r="E137" s="34" t="str">
        <f t="shared" si="5"/>
        <v/>
      </c>
      <c r="G137" s="36"/>
      <c r="H137" s="36"/>
      <c r="I137" s="34" t="str">
        <f t="shared" si="6"/>
        <v/>
      </c>
      <c r="K137" s="36"/>
      <c r="L137" s="36"/>
      <c r="M137" s="34" t="str">
        <f t="shared" si="7"/>
        <v/>
      </c>
      <c r="O137" s="385"/>
      <c r="P137" s="36"/>
      <c r="Q137" s="383" t="str">
        <f t="shared" si="8"/>
        <v/>
      </c>
    </row>
    <row r="138" spans="2:17" x14ac:dyDescent="0.2">
      <c r="B138" s="36"/>
      <c r="C138" s="36"/>
      <c r="D138" s="33" t="str">
        <f t="shared" si="9"/>
        <v/>
      </c>
      <c r="E138" s="34" t="str">
        <f t="shared" si="5"/>
        <v/>
      </c>
      <c r="G138" s="36"/>
      <c r="H138" s="36"/>
      <c r="I138" s="34" t="str">
        <f t="shared" si="6"/>
        <v/>
      </c>
      <c r="K138" s="36"/>
      <c r="L138" s="36"/>
      <c r="M138" s="34" t="str">
        <f t="shared" si="7"/>
        <v/>
      </c>
      <c r="O138" s="385"/>
      <c r="P138" s="36"/>
      <c r="Q138" s="383" t="str">
        <f t="shared" si="8"/>
        <v/>
      </c>
    </row>
    <row r="139" spans="2:17" x14ac:dyDescent="0.2">
      <c r="B139" s="36"/>
      <c r="C139" s="36"/>
      <c r="D139" s="33" t="str">
        <f t="shared" si="9"/>
        <v/>
      </c>
      <c r="E139" s="34" t="str">
        <f t="shared" si="5"/>
        <v/>
      </c>
      <c r="G139" s="36"/>
      <c r="H139" s="36"/>
      <c r="I139" s="34" t="str">
        <f t="shared" si="6"/>
        <v/>
      </c>
      <c r="K139" s="36"/>
      <c r="L139" s="36"/>
      <c r="M139" s="34" t="str">
        <f t="shared" si="7"/>
        <v/>
      </c>
      <c r="O139" s="385"/>
      <c r="P139" s="36"/>
      <c r="Q139" s="383" t="str">
        <f t="shared" si="8"/>
        <v/>
      </c>
    </row>
    <row r="140" spans="2:17" x14ac:dyDescent="0.2">
      <c r="B140" s="36"/>
      <c r="C140" s="36"/>
      <c r="D140" s="33" t="str">
        <f t="shared" si="9"/>
        <v/>
      </c>
      <c r="E140" s="34" t="str">
        <f t="shared" si="5"/>
        <v/>
      </c>
      <c r="G140" s="36"/>
      <c r="H140" s="36"/>
      <c r="I140" s="34" t="str">
        <f t="shared" si="6"/>
        <v/>
      </c>
      <c r="K140" s="36"/>
      <c r="L140" s="36"/>
      <c r="M140" s="34" t="str">
        <f t="shared" si="7"/>
        <v/>
      </c>
      <c r="O140" s="385"/>
      <c r="P140" s="36"/>
      <c r="Q140" s="383" t="str">
        <f t="shared" si="8"/>
        <v/>
      </c>
    </row>
    <row r="141" spans="2:17" x14ac:dyDescent="0.2">
      <c r="B141" s="36"/>
      <c r="C141" s="36"/>
      <c r="D141" s="33" t="str">
        <f t="shared" si="9"/>
        <v/>
      </c>
      <c r="E141" s="34" t="str">
        <f t="shared" si="5"/>
        <v/>
      </c>
      <c r="G141" s="36"/>
      <c r="H141" s="36"/>
      <c r="I141" s="34" t="str">
        <f t="shared" si="6"/>
        <v/>
      </c>
      <c r="K141" s="36"/>
      <c r="L141" s="36"/>
      <c r="M141" s="34" t="str">
        <f t="shared" si="7"/>
        <v/>
      </c>
      <c r="O141" s="385"/>
      <c r="P141" s="36"/>
      <c r="Q141" s="383" t="str">
        <f t="shared" si="8"/>
        <v/>
      </c>
    </row>
    <row r="142" spans="2:17" x14ac:dyDescent="0.2">
      <c r="B142" s="36"/>
      <c r="C142" s="36"/>
      <c r="D142" s="33" t="str">
        <f t="shared" si="9"/>
        <v/>
      </c>
      <c r="E142" s="34" t="str">
        <f t="shared" si="5"/>
        <v/>
      </c>
      <c r="G142" s="36"/>
      <c r="H142" s="36"/>
      <c r="I142" s="34" t="str">
        <f t="shared" si="6"/>
        <v/>
      </c>
      <c r="K142" s="36"/>
      <c r="L142" s="36"/>
      <c r="M142" s="34" t="str">
        <f t="shared" si="7"/>
        <v/>
      </c>
      <c r="O142" s="385"/>
      <c r="P142" s="36"/>
      <c r="Q142" s="383" t="str">
        <f t="shared" si="8"/>
        <v/>
      </c>
    </row>
    <row r="143" spans="2:17" x14ac:dyDescent="0.2">
      <c r="B143" s="36"/>
      <c r="C143" s="36"/>
      <c r="D143" s="33" t="str">
        <f t="shared" si="9"/>
        <v/>
      </c>
      <c r="E143" s="34" t="str">
        <f t="shared" si="5"/>
        <v/>
      </c>
      <c r="G143" s="36"/>
      <c r="H143" s="36"/>
      <c r="I143" s="34" t="str">
        <f t="shared" si="6"/>
        <v/>
      </c>
      <c r="K143" s="36"/>
      <c r="L143" s="36"/>
      <c r="M143" s="34" t="str">
        <f t="shared" si="7"/>
        <v/>
      </c>
      <c r="O143" s="385"/>
      <c r="P143" s="36"/>
      <c r="Q143" s="383" t="str">
        <f t="shared" si="8"/>
        <v/>
      </c>
    </row>
    <row r="144" spans="2:17" x14ac:dyDescent="0.2">
      <c r="B144" s="36"/>
      <c r="C144" s="36"/>
      <c r="D144" s="33" t="str">
        <f t="shared" si="9"/>
        <v/>
      </c>
      <c r="E144" s="34" t="str">
        <f t="shared" si="5"/>
        <v/>
      </c>
      <c r="G144" s="36"/>
      <c r="H144" s="36"/>
      <c r="I144" s="34" t="str">
        <f t="shared" si="6"/>
        <v/>
      </c>
      <c r="K144" s="36"/>
      <c r="L144" s="36"/>
      <c r="M144" s="34" t="str">
        <f t="shared" si="7"/>
        <v/>
      </c>
      <c r="O144" s="385"/>
      <c r="P144" s="36"/>
      <c r="Q144" s="383" t="str">
        <f t="shared" si="8"/>
        <v/>
      </c>
    </row>
    <row r="145" spans="2:17" x14ac:dyDescent="0.2">
      <c r="B145" s="36"/>
      <c r="C145" s="36"/>
      <c r="D145" s="33" t="str">
        <f t="shared" si="9"/>
        <v/>
      </c>
      <c r="E145" s="34" t="str">
        <f t="shared" si="5"/>
        <v/>
      </c>
      <c r="G145" s="36"/>
      <c r="H145" s="36"/>
      <c r="I145" s="34" t="str">
        <f t="shared" si="6"/>
        <v/>
      </c>
      <c r="K145" s="36"/>
      <c r="L145" s="36"/>
      <c r="M145" s="34" t="str">
        <f t="shared" si="7"/>
        <v/>
      </c>
      <c r="O145" s="385"/>
      <c r="P145" s="36"/>
      <c r="Q145" s="383" t="str">
        <f t="shared" si="8"/>
        <v/>
      </c>
    </row>
    <row r="146" spans="2:17" x14ac:dyDescent="0.2">
      <c r="B146" s="36"/>
      <c r="C146" s="36"/>
      <c r="D146" s="33" t="str">
        <f t="shared" si="9"/>
        <v/>
      </c>
      <c r="E146" s="34" t="str">
        <f t="shared" si="5"/>
        <v/>
      </c>
      <c r="G146" s="36"/>
      <c r="H146" s="36"/>
      <c r="I146" s="34" t="str">
        <f t="shared" si="6"/>
        <v/>
      </c>
      <c r="K146" s="36"/>
      <c r="L146" s="36"/>
      <c r="M146" s="34" t="str">
        <f t="shared" si="7"/>
        <v/>
      </c>
      <c r="O146" s="385"/>
      <c r="P146" s="36"/>
      <c r="Q146" s="383" t="str">
        <f t="shared" si="8"/>
        <v/>
      </c>
    </row>
    <row r="147" spans="2:17" x14ac:dyDescent="0.2">
      <c r="B147" s="36"/>
      <c r="C147" s="36"/>
      <c r="D147" s="33" t="str">
        <f t="shared" si="9"/>
        <v/>
      </c>
      <c r="E147" s="34" t="str">
        <f t="shared" si="5"/>
        <v/>
      </c>
      <c r="G147" s="36"/>
      <c r="H147" s="36"/>
      <c r="I147" s="34" t="str">
        <f t="shared" si="6"/>
        <v/>
      </c>
      <c r="K147" s="36"/>
      <c r="L147" s="36"/>
      <c r="M147" s="34" t="str">
        <f t="shared" si="7"/>
        <v/>
      </c>
      <c r="O147" s="385"/>
      <c r="P147" s="36"/>
      <c r="Q147" s="383" t="str">
        <f t="shared" si="8"/>
        <v/>
      </c>
    </row>
    <row r="148" spans="2:17" x14ac:dyDescent="0.2">
      <c r="B148" s="36"/>
      <c r="C148" s="36"/>
      <c r="D148" s="33" t="str">
        <f t="shared" si="9"/>
        <v/>
      </c>
      <c r="E148" s="34" t="str">
        <f t="shared" si="5"/>
        <v/>
      </c>
      <c r="G148" s="36"/>
      <c r="H148" s="36"/>
      <c r="I148" s="34" t="str">
        <f t="shared" si="6"/>
        <v/>
      </c>
      <c r="K148" s="36"/>
      <c r="L148" s="36"/>
      <c r="M148" s="34" t="str">
        <f t="shared" si="7"/>
        <v/>
      </c>
      <c r="O148" s="385"/>
      <c r="P148" s="36"/>
      <c r="Q148" s="383" t="str">
        <f t="shared" si="8"/>
        <v/>
      </c>
    </row>
    <row r="149" spans="2:17" x14ac:dyDescent="0.2">
      <c r="B149" s="36"/>
      <c r="C149" s="36"/>
      <c r="D149" s="33" t="str">
        <f t="shared" si="9"/>
        <v/>
      </c>
      <c r="E149" s="34" t="str">
        <f t="shared" si="5"/>
        <v/>
      </c>
      <c r="G149" s="36"/>
      <c r="H149" s="36"/>
      <c r="I149" s="34" t="str">
        <f t="shared" si="6"/>
        <v/>
      </c>
      <c r="K149" s="36"/>
      <c r="L149" s="36"/>
      <c r="M149" s="34" t="str">
        <f t="shared" si="7"/>
        <v/>
      </c>
      <c r="O149" s="385"/>
      <c r="P149" s="36"/>
      <c r="Q149" s="383" t="str">
        <f t="shared" si="8"/>
        <v/>
      </c>
    </row>
    <row r="150" spans="2:17" x14ac:dyDescent="0.2">
      <c r="B150" s="36"/>
      <c r="C150" s="36"/>
      <c r="D150" s="33" t="str">
        <f t="shared" si="9"/>
        <v/>
      </c>
      <c r="E150" s="34" t="str">
        <f t="shared" si="5"/>
        <v/>
      </c>
      <c r="G150" s="36"/>
      <c r="H150" s="36"/>
      <c r="I150" s="34" t="str">
        <f t="shared" si="6"/>
        <v/>
      </c>
      <c r="K150" s="36"/>
      <c r="L150" s="36"/>
      <c r="M150" s="34" t="str">
        <f t="shared" si="7"/>
        <v/>
      </c>
      <c r="O150" s="385"/>
      <c r="P150" s="36"/>
      <c r="Q150" s="383" t="str">
        <f t="shared" si="8"/>
        <v/>
      </c>
    </row>
    <row r="151" spans="2:17" x14ac:dyDescent="0.2">
      <c r="B151" s="36"/>
      <c r="C151" s="36"/>
      <c r="D151" s="33" t="str">
        <f t="shared" si="9"/>
        <v/>
      </c>
      <c r="E151" s="34" t="str">
        <f t="shared" si="5"/>
        <v/>
      </c>
      <c r="G151" s="36"/>
      <c r="H151" s="36"/>
      <c r="I151" s="34" t="str">
        <f t="shared" si="6"/>
        <v/>
      </c>
      <c r="K151" s="36"/>
      <c r="L151" s="36"/>
      <c r="M151" s="34" t="str">
        <f t="shared" si="7"/>
        <v/>
      </c>
      <c r="O151" s="385"/>
      <c r="P151" s="36"/>
      <c r="Q151" s="383" t="str">
        <f t="shared" si="8"/>
        <v/>
      </c>
    </row>
    <row r="152" spans="2:17" x14ac:dyDescent="0.2">
      <c r="B152" s="36"/>
      <c r="C152" s="36"/>
      <c r="D152" s="33" t="str">
        <f t="shared" si="9"/>
        <v/>
      </c>
      <c r="E152" s="34" t="str">
        <f t="shared" si="5"/>
        <v/>
      </c>
      <c r="G152" s="36"/>
      <c r="H152" s="36"/>
      <c r="I152" s="34" t="str">
        <f t="shared" si="6"/>
        <v/>
      </c>
      <c r="K152" s="36"/>
      <c r="L152" s="36"/>
      <c r="M152" s="34" t="str">
        <f t="shared" si="7"/>
        <v/>
      </c>
      <c r="O152" s="385"/>
      <c r="P152" s="36"/>
      <c r="Q152" s="383" t="str">
        <f t="shared" si="8"/>
        <v/>
      </c>
    </row>
    <row r="153" spans="2:17" x14ac:dyDescent="0.2">
      <c r="B153" s="36"/>
      <c r="C153" s="36"/>
      <c r="D153" s="33" t="str">
        <f t="shared" si="9"/>
        <v/>
      </c>
      <c r="E153" s="34" t="str">
        <f t="shared" si="5"/>
        <v/>
      </c>
      <c r="G153" s="36"/>
      <c r="H153" s="36"/>
      <c r="I153" s="34" t="str">
        <f t="shared" si="6"/>
        <v/>
      </c>
      <c r="K153" s="36"/>
      <c r="L153" s="36"/>
      <c r="M153" s="34" t="str">
        <f t="shared" si="7"/>
        <v/>
      </c>
      <c r="O153" s="385"/>
      <c r="P153" s="36"/>
      <c r="Q153" s="383" t="str">
        <f t="shared" si="8"/>
        <v/>
      </c>
    </row>
    <row r="154" spans="2:17" x14ac:dyDescent="0.2">
      <c r="B154" s="36"/>
      <c r="C154" s="36"/>
      <c r="D154" s="33" t="str">
        <f t="shared" si="9"/>
        <v/>
      </c>
      <c r="E154" s="34" t="str">
        <f t="shared" si="5"/>
        <v/>
      </c>
      <c r="G154" s="36"/>
      <c r="H154" s="36"/>
      <c r="I154" s="34" t="str">
        <f t="shared" si="6"/>
        <v/>
      </c>
      <c r="K154" s="36"/>
      <c r="L154" s="36"/>
      <c r="M154" s="34" t="str">
        <f t="shared" si="7"/>
        <v/>
      </c>
      <c r="O154" s="385"/>
      <c r="P154" s="36"/>
      <c r="Q154" s="383" t="str">
        <f t="shared" si="8"/>
        <v/>
      </c>
    </row>
    <row r="155" spans="2:17" x14ac:dyDescent="0.2">
      <c r="B155" s="36"/>
      <c r="C155" s="36"/>
      <c r="D155" s="33" t="str">
        <f t="shared" si="9"/>
        <v/>
      </c>
      <c r="E155" s="34" t="str">
        <f t="shared" si="5"/>
        <v/>
      </c>
      <c r="G155" s="36"/>
      <c r="H155" s="36"/>
      <c r="I155" s="34" t="str">
        <f t="shared" si="6"/>
        <v/>
      </c>
      <c r="K155" s="36"/>
      <c r="L155" s="36"/>
      <c r="M155" s="34" t="str">
        <f t="shared" si="7"/>
        <v/>
      </c>
      <c r="O155" s="385"/>
      <c r="P155" s="36"/>
      <c r="Q155" s="383" t="str">
        <f t="shared" si="8"/>
        <v/>
      </c>
    </row>
    <row r="156" spans="2:17" x14ac:dyDescent="0.2">
      <c r="B156" s="36"/>
      <c r="C156" s="36"/>
      <c r="D156" s="33" t="str">
        <f t="shared" si="9"/>
        <v/>
      </c>
      <c r="E156" s="34" t="str">
        <f t="shared" si="5"/>
        <v/>
      </c>
      <c r="G156" s="36"/>
      <c r="H156" s="36"/>
      <c r="I156" s="34" t="str">
        <f t="shared" si="6"/>
        <v/>
      </c>
      <c r="K156" s="36"/>
      <c r="L156" s="36"/>
      <c r="M156" s="34" t="str">
        <f t="shared" si="7"/>
        <v/>
      </c>
      <c r="O156" s="385"/>
      <c r="P156" s="36"/>
      <c r="Q156" s="383" t="str">
        <f t="shared" si="8"/>
        <v/>
      </c>
    </row>
    <row r="157" spans="2:17" x14ac:dyDescent="0.2">
      <c r="B157" s="36"/>
      <c r="C157" s="36"/>
      <c r="D157" s="33" t="str">
        <f t="shared" si="9"/>
        <v/>
      </c>
      <c r="E157" s="34" t="str">
        <f t="shared" si="5"/>
        <v/>
      </c>
      <c r="G157" s="36"/>
      <c r="H157" s="36"/>
      <c r="I157" s="34" t="str">
        <f t="shared" si="6"/>
        <v/>
      </c>
      <c r="K157" s="36"/>
      <c r="L157" s="36"/>
      <c r="M157" s="34" t="str">
        <f t="shared" si="7"/>
        <v/>
      </c>
      <c r="O157" s="385"/>
      <c r="P157" s="36"/>
      <c r="Q157" s="383" t="str">
        <f t="shared" si="8"/>
        <v/>
      </c>
    </row>
    <row r="158" spans="2:17" x14ac:dyDescent="0.2">
      <c r="B158" s="36"/>
      <c r="C158" s="36"/>
      <c r="D158" s="33" t="str">
        <f t="shared" si="9"/>
        <v/>
      </c>
      <c r="E158" s="34" t="str">
        <f t="shared" si="5"/>
        <v/>
      </c>
      <c r="G158" s="36"/>
      <c r="H158" s="36"/>
      <c r="I158" s="34" t="str">
        <f t="shared" si="6"/>
        <v/>
      </c>
      <c r="K158" s="36"/>
      <c r="L158" s="36"/>
      <c r="M158" s="34" t="str">
        <f t="shared" si="7"/>
        <v/>
      </c>
      <c r="O158" s="385"/>
      <c r="P158" s="36"/>
      <c r="Q158" s="383" t="str">
        <f t="shared" si="8"/>
        <v/>
      </c>
    </row>
    <row r="159" spans="2:17" x14ac:dyDescent="0.2">
      <c r="B159" s="36"/>
      <c r="C159" s="36"/>
      <c r="D159" s="33" t="str">
        <f t="shared" si="9"/>
        <v/>
      </c>
      <c r="E159" s="34" t="str">
        <f t="shared" ref="E159:E222" si="10">IF(ISBLANK(B159),"",IF(OR($AC$7="",$AE$7=""),"",IF(AND(MONTH(B159)&gt;=MONTH($AC$7&amp;1),MONTH(B159)&lt;=MONTH($AE$7&amp;1)),"summer","winter")))</f>
        <v/>
      </c>
      <c r="G159" s="36"/>
      <c r="H159" s="36"/>
      <c r="I159" s="34" t="str">
        <f t="shared" ref="I159:I222" si="11">IF(ISBLANK(G159),"",IF(OR($AC$7="",$AE$7=""),"",IF(AND(MONTH(G159)&gt;=MONTH($AC$7&amp;1),MONTH(G159)&lt;=MONTH($AE$7&amp;1)),"summer","winter")))</f>
        <v/>
      </c>
      <c r="K159" s="36"/>
      <c r="L159" s="36"/>
      <c r="M159" s="34" t="str">
        <f t="shared" ref="M159:M222" si="12">IF(ISBLANK(K159),"",IF(OR($AC$7="",$AE$7=""),"",IF(AND(MONTH(K159)&gt;=MONTH($AC$7&amp;1),MONTH(K159)&lt;=MONTH($AE$7&amp;1)),"summer","winter")))</f>
        <v/>
      </c>
      <c r="O159" s="385"/>
      <c r="P159" s="36"/>
      <c r="Q159" s="383" t="str">
        <f t="shared" ref="Q159:Q222" si="13">IF(ISBLANK(O159),"",IF(OR($AC$7="",$AE$7=""),"",IF(AND(MONTH(O159)&gt;=MONTH($AC$7&amp;1),MONTH(O159)&lt;=MONTH($AE$7&amp;1)),"summer","winter")))</f>
        <v/>
      </c>
    </row>
    <row r="160" spans="2:17" x14ac:dyDescent="0.2">
      <c r="B160" s="36"/>
      <c r="C160" s="36"/>
      <c r="D160" s="33" t="str">
        <f t="shared" ref="D160:D223" si="14">IF(ISBLANK(C160),"",IF(LEFT(C160,1)="&lt;",0,VALUE(C160)))</f>
        <v/>
      </c>
      <c r="E160" s="34" t="str">
        <f t="shared" si="10"/>
        <v/>
      </c>
      <c r="G160" s="36"/>
      <c r="H160" s="36"/>
      <c r="I160" s="34" t="str">
        <f t="shared" si="11"/>
        <v/>
      </c>
      <c r="K160" s="36"/>
      <c r="L160" s="36"/>
      <c r="M160" s="34" t="str">
        <f t="shared" si="12"/>
        <v/>
      </c>
      <c r="O160" s="385"/>
      <c r="P160" s="36"/>
      <c r="Q160" s="383" t="str">
        <f t="shared" si="13"/>
        <v/>
      </c>
    </row>
    <row r="161" spans="2:17" x14ac:dyDescent="0.2">
      <c r="B161" s="36"/>
      <c r="C161" s="36"/>
      <c r="D161" s="33" t="str">
        <f t="shared" si="14"/>
        <v/>
      </c>
      <c r="E161" s="34" t="str">
        <f t="shared" si="10"/>
        <v/>
      </c>
      <c r="G161" s="36"/>
      <c r="H161" s="36"/>
      <c r="I161" s="34" t="str">
        <f t="shared" si="11"/>
        <v/>
      </c>
      <c r="K161" s="36"/>
      <c r="L161" s="36"/>
      <c r="M161" s="34" t="str">
        <f t="shared" si="12"/>
        <v/>
      </c>
      <c r="O161" s="385"/>
      <c r="P161" s="36"/>
      <c r="Q161" s="383" t="str">
        <f t="shared" si="13"/>
        <v/>
      </c>
    </row>
    <row r="162" spans="2:17" x14ac:dyDescent="0.2">
      <c r="B162" s="36"/>
      <c r="C162" s="36"/>
      <c r="D162" s="33" t="str">
        <f t="shared" si="14"/>
        <v/>
      </c>
      <c r="E162" s="34" t="str">
        <f t="shared" si="10"/>
        <v/>
      </c>
      <c r="G162" s="36"/>
      <c r="H162" s="36"/>
      <c r="I162" s="34" t="str">
        <f t="shared" si="11"/>
        <v/>
      </c>
      <c r="K162" s="36"/>
      <c r="L162" s="36"/>
      <c r="M162" s="34" t="str">
        <f t="shared" si="12"/>
        <v/>
      </c>
      <c r="O162" s="385"/>
      <c r="P162" s="36"/>
      <c r="Q162" s="383" t="str">
        <f t="shared" si="13"/>
        <v/>
      </c>
    </row>
    <row r="163" spans="2:17" x14ac:dyDescent="0.2">
      <c r="B163" s="36"/>
      <c r="C163" s="36"/>
      <c r="D163" s="33" t="str">
        <f t="shared" si="14"/>
        <v/>
      </c>
      <c r="E163" s="34" t="str">
        <f t="shared" si="10"/>
        <v/>
      </c>
      <c r="G163" s="36"/>
      <c r="H163" s="36"/>
      <c r="I163" s="34" t="str">
        <f t="shared" si="11"/>
        <v/>
      </c>
      <c r="K163" s="36"/>
      <c r="L163" s="36"/>
      <c r="M163" s="34" t="str">
        <f t="shared" si="12"/>
        <v/>
      </c>
      <c r="O163" s="385"/>
      <c r="P163" s="36"/>
      <c r="Q163" s="383" t="str">
        <f t="shared" si="13"/>
        <v/>
      </c>
    </row>
    <row r="164" spans="2:17" x14ac:dyDescent="0.2">
      <c r="B164" s="36"/>
      <c r="C164" s="36"/>
      <c r="D164" s="33" t="str">
        <f t="shared" si="14"/>
        <v/>
      </c>
      <c r="E164" s="34" t="str">
        <f t="shared" si="10"/>
        <v/>
      </c>
      <c r="G164" s="36"/>
      <c r="H164" s="36"/>
      <c r="I164" s="34" t="str">
        <f t="shared" si="11"/>
        <v/>
      </c>
      <c r="K164" s="36"/>
      <c r="L164" s="36"/>
      <c r="M164" s="34" t="str">
        <f t="shared" si="12"/>
        <v/>
      </c>
      <c r="O164" s="385"/>
      <c r="P164" s="36"/>
      <c r="Q164" s="383" t="str">
        <f t="shared" si="13"/>
        <v/>
      </c>
    </row>
    <row r="165" spans="2:17" x14ac:dyDescent="0.2">
      <c r="B165" s="36"/>
      <c r="C165" s="36"/>
      <c r="D165" s="33" t="str">
        <f t="shared" si="14"/>
        <v/>
      </c>
      <c r="E165" s="34" t="str">
        <f t="shared" si="10"/>
        <v/>
      </c>
      <c r="G165" s="36"/>
      <c r="H165" s="36"/>
      <c r="I165" s="34" t="str">
        <f t="shared" si="11"/>
        <v/>
      </c>
      <c r="K165" s="36"/>
      <c r="L165" s="36"/>
      <c r="M165" s="34" t="str">
        <f t="shared" si="12"/>
        <v/>
      </c>
      <c r="O165" s="385"/>
      <c r="P165" s="36"/>
      <c r="Q165" s="383" t="str">
        <f t="shared" si="13"/>
        <v/>
      </c>
    </row>
    <row r="166" spans="2:17" x14ac:dyDescent="0.2">
      <c r="B166" s="36"/>
      <c r="C166" s="36"/>
      <c r="D166" s="33" t="str">
        <f t="shared" si="14"/>
        <v/>
      </c>
      <c r="E166" s="34" t="str">
        <f t="shared" si="10"/>
        <v/>
      </c>
      <c r="G166" s="36"/>
      <c r="H166" s="36"/>
      <c r="I166" s="34" t="str">
        <f t="shared" si="11"/>
        <v/>
      </c>
      <c r="K166" s="36"/>
      <c r="L166" s="36"/>
      <c r="M166" s="34" t="str">
        <f t="shared" si="12"/>
        <v/>
      </c>
      <c r="O166" s="385"/>
      <c r="P166" s="36"/>
      <c r="Q166" s="383" t="str">
        <f t="shared" si="13"/>
        <v/>
      </c>
    </row>
    <row r="167" spans="2:17" x14ac:dyDescent="0.2">
      <c r="B167" s="36"/>
      <c r="C167" s="36"/>
      <c r="D167" s="33" t="str">
        <f t="shared" si="14"/>
        <v/>
      </c>
      <c r="E167" s="34" t="str">
        <f t="shared" si="10"/>
        <v/>
      </c>
      <c r="G167" s="36"/>
      <c r="H167" s="36"/>
      <c r="I167" s="34" t="str">
        <f t="shared" si="11"/>
        <v/>
      </c>
      <c r="K167" s="36"/>
      <c r="L167" s="36"/>
      <c r="M167" s="34" t="str">
        <f t="shared" si="12"/>
        <v/>
      </c>
      <c r="O167" s="385"/>
      <c r="P167" s="36"/>
      <c r="Q167" s="383" t="str">
        <f t="shared" si="13"/>
        <v/>
      </c>
    </row>
    <row r="168" spans="2:17" x14ac:dyDescent="0.2">
      <c r="B168" s="36"/>
      <c r="C168" s="36"/>
      <c r="D168" s="33" t="str">
        <f t="shared" si="14"/>
        <v/>
      </c>
      <c r="E168" s="34" t="str">
        <f t="shared" si="10"/>
        <v/>
      </c>
      <c r="G168" s="36"/>
      <c r="H168" s="36"/>
      <c r="I168" s="34" t="str">
        <f t="shared" si="11"/>
        <v/>
      </c>
      <c r="K168" s="36"/>
      <c r="L168" s="36"/>
      <c r="M168" s="34" t="str">
        <f t="shared" si="12"/>
        <v/>
      </c>
      <c r="O168" s="385"/>
      <c r="P168" s="36"/>
      <c r="Q168" s="383" t="str">
        <f t="shared" si="13"/>
        <v/>
      </c>
    </row>
    <row r="169" spans="2:17" x14ac:dyDescent="0.2">
      <c r="B169" s="36"/>
      <c r="C169" s="36"/>
      <c r="D169" s="33" t="str">
        <f t="shared" si="14"/>
        <v/>
      </c>
      <c r="E169" s="34" t="str">
        <f t="shared" si="10"/>
        <v/>
      </c>
      <c r="G169" s="36"/>
      <c r="H169" s="36"/>
      <c r="I169" s="34" t="str">
        <f t="shared" si="11"/>
        <v/>
      </c>
      <c r="K169" s="36"/>
      <c r="L169" s="36"/>
      <c r="M169" s="34" t="str">
        <f t="shared" si="12"/>
        <v/>
      </c>
      <c r="O169" s="385"/>
      <c r="P169" s="36"/>
      <c r="Q169" s="383" t="str">
        <f t="shared" si="13"/>
        <v/>
      </c>
    </row>
    <row r="170" spans="2:17" x14ac:dyDescent="0.2">
      <c r="B170" s="36"/>
      <c r="C170" s="36"/>
      <c r="D170" s="33" t="str">
        <f t="shared" si="14"/>
        <v/>
      </c>
      <c r="E170" s="34" t="str">
        <f t="shared" si="10"/>
        <v/>
      </c>
      <c r="G170" s="36"/>
      <c r="H170" s="36"/>
      <c r="I170" s="34" t="str">
        <f t="shared" si="11"/>
        <v/>
      </c>
      <c r="K170" s="36"/>
      <c r="L170" s="36"/>
      <c r="M170" s="34" t="str">
        <f t="shared" si="12"/>
        <v/>
      </c>
      <c r="O170" s="385"/>
      <c r="P170" s="36"/>
      <c r="Q170" s="383" t="str">
        <f t="shared" si="13"/>
        <v/>
      </c>
    </row>
    <row r="171" spans="2:17" x14ac:dyDescent="0.2">
      <c r="B171" s="36"/>
      <c r="C171" s="36"/>
      <c r="D171" s="33" t="str">
        <f t="shared" si="14"/>
        <v/>
      </c>
      <c r="E171" s="34" t="str">
        <f t="shared" si="10"/>
        <v/>
      </c>
      <c r="G171" s="36"/>
      <c r="H171" s="36"/>
      <c r="I171" s="34" t="str">
        <f t="shared" si="11"/>
        <v/>
      </c>
      <c r="K171" s="36"/>
      <c r="L171" s="36"/>
      <c r="M171" s="34" t="str">
        <f t="shared" si="12"/>
        <v/>
      </c>
      <c r="O171" s="385"/>
      <c r="P171" s="36"/>
      <c r="Q171" s="383" t="str">
        <f t="shared" si="13"/>
        <v/>
      </c>
    </row>
    <row r="172" spans="2:17" x14ac:dyDescent="0.2">
      <c r="B172" s="36"/>
      <c r="C172" s="36"/>
      <c r="D172" s="33" t="str">
        <f t="shared" si="14"/>
        <v/>
      </c>
      <c r="E172" s="34" t="str">
        <f t="shared" si="10"/>
        <v/>
      </c>
      <c r="G172" s="36"/>
      <c r="H172" s="36"/>
      <c r="I172" s="34" t="str">
        <f t="shared" si="11"/>
        <v/>
      </c>
      <c r="K172" s="36"/>
      <c r="L172" s="36"/>
      <c r="M172" s="34" t="str">
        <f t="shared" si="12"/>
        <v/>
      </c>
      <c r="O172" s="385"/>
      <c r="P172" s="36"/>
      <c r="Q172" s="383" t="str">
        <f t="shared" si="13"/>
        <v/>
      </c>
    </row>
    <row r="173" spans="2:17" x14ac:dyDescent="0.2">
      <c r="B173" s="36"/>
      <c r="C173" s="36"/>
      <c r="D173" s="33" t="str">
        <f t="shared" si="14"/>
        <v/>
      </c>
      <c r="E173" s="34" t="str">
        <f t="shared" si="10"/>
        <v/>
      </c>
      <c r="G173" s="36"/>
      <c r="H173" s="36"/>
      <c r="I173" s="34" t="str">
        <f t="shared" si="11"/>
        <v/>
      </c>
      <c r="K173" s="36"/>
      <c r="L173" s="36"/>
      <c r="M173" s="34" t="str">
        <f t="shared" si="12"/>
        <v/>
      </c>
      <c r="O173" s="385"/>
      <c r="P173" s="36"/>
      <c r="Q173" s="383" t="str">
        <f t="shared" si="13"/>
        <v/>
      </c>
    </row>
    <row r="174" spans="2:17" x14ac:dyDescent="0.2">
      <c r="B174" s="36"/>
      <c r="C174" s="36"/>
      <c r="D174" s="33" t="str">
        <f t="shared" si="14"/>
        <v/>
      </c>
      <c r="E174" s="34" t="str">
        <f t="shared" si="10"/>
        <v/>
      </c>
      <c r="G174" s="36"/>
      <c r="H174" s="36"/>
      <c r="I174" s="34" t="str">
        <f t="shared" si="11"/>
        <v/>
      </c>
      <c r="K174" s="36"/>
      <c r="L174" s="36"/>
      <c r="M174" s="34" t="str">
        <f t="shared" si="12"/>
        <v/>
      </c>
      <c r="O174" s="385"/>
      <c r="P174" s="36"/>
      <c r="Q174" s="383" t="str">
        <f t="shared" si="13"/>
        <v/>
      </c>
    </row>
    <row r="175" spans="2:17" x14ac:dyDescent="0.2">
      <c r="B175" s="36"/>
      <c r="C175" s="36"/>
      <c r="D175" s="33" t="str">
        <f t="shared" si="14"/>
        <v/>
      </c>
      <c r="E175" s="34" t="str">
        <f t="shared" si="10"/>
        <v/>
      </c>
      <c r="G175" s="36"/>
      <c r="H175" s="36"/>
      <c r="I175" s="34" t="str">
        <f t="shared" si="11"/>
        <v/>
      </c>
      <c r="K175" s="36"/>
      <c r="L175" s="36"/>
      <c r="M175" s="34" t="str">
        <f t="shared" si="12"/>
        <v/>
      </c>
      <c r="O175" s="385"/>
      <c r="P175" s="36"/>
      <c r="Q175" s="383" t="str">
        <f t="shared" si="13"/>
        <v/>
      </c>
    </row>
    <row r="176" spans="2:17" x14ac:dyDescent="0.2">
      <c r="B176" s="36"/>
      <c r="C176" s="36"/>
      <c r="D176" s="33" t="str">
        <f t="shared" si="14"/>
        <v/>
      </c>
      <c r="E176" s="34" t="str">
        <f t="shared" si="10"/>
        <v/>
      </c>
      <c r="G176" s="36"/>
      <c r="H176" s="36"/>
      <c r="I176" s="34" t="str">
        <f t="shared" si="11"/>
        <v/>
      </c>
      <c r="K176" s="36"/>
      <c r="L176" s="36"/>
      <c r="M176" s="34" t="str">
        <f t="shared" si="12"/>
        <v/>
      </c>
      <c r="O176" s="385"/>
      <c r="P176" s="36"/>
      <c r="Q176" s="383" t="str">
        <f t="shared" si="13"/>
        <v/>
      </c>
    </row>
    <row r="177" spans="2:17" x14ac:dyDescent="0.2">
      <c r="B177" s="36"/>
      <c r="C177" s="36"/>
      <c r="D177" s="33" t="str">
        <f t="shared" si="14"/>
        <v/>
      </c>
      <c r="E177" s="34" t="str">
        <f t="shared" si="10"/>
        <v/>
      </c>
      <c r="G177" s="36"/>
      <c r="H177" s="36"/>
      <c r="I177" s="34" t="str">
        <f t="shared" si="11"/>
        <v/>
      </c>
      <c r="K177" s="36"/>
      <c r="L177" s="36"/>
      <c r="M177" s="34" t="str">
        <f t="shared" si="12"/>
        <v/>
      </c>
      <c r="O177" s="385"/>
      <c r="P177" s="36"/>
      <c r="Q177" s="383" t="str">
        <f t="shared" si="13"/>
        <v/>
      </c>
    </row>
    <row r="178" spans="2:17" x14ac:dyDescent="0.2">
      <c r="B178" s="36"/>
      <c r="C178" s="36"/>
      <c r="D178" s="33" t="str">
        <f t="shared" si="14"/>
        <v/>
      </c>
      <c r="E178" s="34" t="str">
        <f t="shared" si="10"/>
        <v/>
      </c>
      <c r="G178" s="36"/>
      <c r="H178" s="36"/>
      <c r="I178" s="34" t="str">
        <f t="shared" si="11"/>
        <v/>
      </c>
      <c r="K178" s="36"/>
      <c r="L178" s="36"/>
      <c r="M178" s="34" t="str">
        <f t="shared" si="12"/>
        <v/>
      </c>
      <c r="O178" s="385"/>
      <c r="P178" s="36"/>
      <c r="Q178" s="383" t="str">
        <f t="shared" si="13"/>
        <v/>
      </c>
    </row>
    <row r="179" spans="2:17" x14ac:dyDescent="0.2">
      <c r="B179" s="36"/>
      <c r="C179" s="36"/>
      <c r="D179" s="33" t="str">
        <f t="shared" si="14"/>
        <v/>
      </c>
      <c r="E179" s="34" t="str">
        <f t="shared" si="10"/>
        <v/>
      </c>
      <c r="G179" s="36"/>
      <c r="H179" s="36"/>
      <c r="I179" s="34" t="str">
        <f t="shared" si="11"/>
        <v/>
      </c>
      <c r="K179" s="36"/>
      <c r="L179" s="36"/>
      <c r="M179" s="34" t="str">
        <f t="shared" si="12"/>
        <v/>
      </c>
      <c r="O179" s="385"/>
      <c r="P179" s="36"/>
      <c r="Q179" s="383" t="str">
        <f t="shared" si="13"/>
        <v/>
      </c>
    </row>
    <row r="180" spans="2:17" x14ac:dyDescent="0.2">
      <c r="B180" s="36"/>
      <c r="C180" s="36"/>
      <c r="D180" s="33" t="str">
        <f t="shared" si="14"/>
        <v/>
      </c>
      <c r="E180" s="34" t="str">
        <f t="shared" si="10"/>
        <v/>
      </c>
      <c r="G180" s="36"/>
      <c r="H180" s="36"/>
      <c r="I180" s="34" t="str">
        <f t="shared" si="11"/>
        <v/>
      </c>
      <c r="K180" s="36"/>
      <c r="L180" s="36"/>
      <c r="M180" s="34" t="str">
        <f t="shared" si="12"/>
        <v/>
      </c>
      <c r="O180" s="385"/>
      <c r="P180" s="36"/>
      <c r="Q180" s="383" t="str">
        <f t="shared" si="13"/>
        <v/>
      </c>
    </row>
    <row r="181" spans="2:17" x14ac:dyDescent="0.2">
      <c r="B181" s="36"/>
      <c r="C181" s="36"/>
      <c r="D181" s="33" t="str">
        <f t="shared" si="14"/>
        <v/>
      </c>
      <c r="E181" s="34" t="str">
        <f t="shared" si="10"/>
        <v/>
      </c>
      <c r="G181" s="36"/>
      <c r="H181" s="36"/>
      <c r="I181" s="34" t="str">
        <f t="shared" si="11"/>
        <v/>
      </c>
      <c r="K181" s="36"/>
      <c r="L181" s="36"/>
      <c r="M181" s="34" t="str">
        <f t="shared" si="12"/>
        <v/>
      </c>
      <c r="O181" s="385"/>
      <c r="P181" s="36"/>
      <c r="Q181" s="383" t="str">
        <f t="shared" si="13"/>
        <v/>
      </c>
    </row>
    <row r="182" spans="2:17" x14ac:dyDescent="0.2">
      <c r="B182" s="36"/>
      <c r="C182" s="36"/>
      <c r="D182" s="33" t="str">
        <f t="shared" si="14"/>
        <v/>
      </c>
      <c r="E182" s="34" t="str">
        <f t="shared" si="10"/>
        <v/>
      </c>
      <c r="G182" s="36"/>
      <c r="H182" s="36"/>
      <c r="I182" s="34" t="str">
        <f t="shared" si="11"/>
        <v/>
      </c>
      <c r="K182" s="36"/>
      <c r="L182" s="36"/>
      <c r="M182" s="34" t="str">
        <f t="shared" si="12"/>
        <v/>
      </c>
      <c r="O182" s="385"/>
      <c r="P182" s="36"/>
      <c r="Q182" s="383" t="str">
        <f t="shared" si="13"/>
        <v/>
      </c>
    </row>
    <row r="183" spans="2:17" x14ac:dyDescent="0.2">
      <c r="B183" s="36"/>
      <c r="C183" s="36"/>
      <c r="D183" s="33" t="str">
        <f t="shared" si="14"/>
        <v/>
      </c>
      <c r="E183" s="34" t="str">
        <f t="shared" si="10"/>
        <v/>
      </c>
      <c r="G183" s="36"/>
      <c r="H183" s="36"/>
      <c r="I183" s="34" t="str">
        <f t="shared" si="11"/>
        <v/>
      </c>
      <c r="K183" s="36"/>
      <c r="L183" s="36"/>
      <c r="M183" s="34" t="str">
        <f t="shared" si="12"/>
        <v/>
      </c>
      <c r="O183" s="385"/>
      <c r="P183" s="36"/>
      <c r="Q183" s="383" t="str">
        <f t="shared" si="13"/>
        <v/>
      </c>
    </row>
    <row r="184" spans="2:17" x14ac:dyDescent="0.2">
      <c r="B184" s="36"/>
      <c r="C184" s="36"/>
      <c r="D184" s="33" t="str">
        <f t="shared" si="14"/>
        <v/>
      </c>
      <c r="E184" s="34" t="str">
        <f t="shared" si="10"/>
        <v/>
      </c>
      <c r="G184" s="36"/>
      <c r="H184" s="36"/>
      <c r="I184" s="34" t="str">
        <f t="shared" si="11"/>
        <v/>
      </c>
      <c r="K184" s="36"/>
      <c r="L184" s="36"/>
      <c r="M184" s="34" t="str">
        <f t="shared" si="12"/>
        <v/>
      </c>
      <c r="O184" s="385"/>
      <c r="P184" s="36"/>
      <c r="Q184" s="383" t="str">
        <f t="shared" si="13"/>
        <v/>
      </c>
    </row>
    <row r="185" spans="2:17" x14ac:dyDescent="0.2">
      <c r="B185" s="36"/>
      <c r="C185" s="36"/>
      <c r="D185" s="33" t="str">
        <f t="shared" si="14"/>
        <v/>
      </c>
      <c r="E185" s="34" t="str">
        <f t="shared" si="10"/>
        <v/>
      </c>
      <c r="G185" s="36"/>
      <c r="H185" s="36"/>
      <c r="I185" s="34" t="str">
        <f t="shared" si="11"/>
        <v/>
      </c>
      <c r="K185" s="36"/>
      <c r="L185" s="36"/>
      <c r="M185" s="34" t="str">
        <f t="shared" si="12"/>
        <v/>
      </c>
      <c r="O185" s="385"/>
      <c r="P185" s="36"/>
      <c r="Q185" s="383" t="str">
        <f t="shared" si="13"/>
        <v/>
      </c>
    </row>
    <row r="186" spans="2:17" x14ac:dyDescent="0.2">
      <c r="B186" s="36"/>
      <c r="C186" s="36"/>
      <c r="D186" s="33" t="str">
        <f t="shared" si="14"/>
        <v/>
      </c>
      <c r="E186" s="34" t="str">
        <f t="shared" si="10"/>
        <v/>
      </c>
      <c r="G186" s="36"/>
      <c r="H186" s="36"/>
      <c r="I186" s="34" t="str">
        <f t="shared" si="11"/>
        <v/>
      </c>
      <c r="K186" s="36"/>
      <c r="L186" s="36"/>
      <c r="M186" s="34" t="str">
        <f t="shared" si="12"/>
        <v/>
      </c>
      <c r="O186" s="385"/>
      <c r="P186" s="36"/>
      <c r="Q186" s="383" t="str">
        <f t="shared" si="13"/>
        <v/>
      </c>
    </row>
    <row r="187" spans="2:17" x14ac:dyDescent="0.2">
      <c r="B187" s="36"/>
      <c r="C187" s="36"/>
      <c r="D187" s="33" t="str">
        <f t="shared" si="14"/>
        <v/>
      </c>
      <c r="E187" s="34" t="str">
        <f t="shared" si="10"/>
        <v/>
      </c>
      <c r="G187" s="36"/>
      <c r="H187" s="36"/>
      <c r="I187" s="34" t="str">
        <f t="shared" si="11"/>
        <v/>
      </c>
      <c r="K187" s="36"/>
      <c r="L187" s="36"/>
      <c r="M187" s="34" t="str">
        <f t="shared" si="12"/>
        <v/>
      </c>
      <c r="O187" s="385"/>
      <c r="P187" s="36"/>
      <c r="Q187" s="383" t="str">
        <f t="shared" si="13"/>
        <v/>
      </c>
    </row>
    <row r="188" spans="2:17" x14ac:dyDescent="0.2">
      <c r="B188" s="36"/>
      <c r="C188" s="36"/>
      <c r="D188" s="33" t="str">
        <f t="shared" si="14"/>
        <v/>
      </c>
      <c r="E188" s="34" t="str">
        <f t="shared" si="10"/>
        <v/>
      </c>
      <c r="G188" s="36"/>
      <c r="H188" s="36"/>
      <c r="I188" s="34" t="str">
        <f t="shared" si="11"/>
        <v/>
      </c>
      <c r="K188" s="36"/>
      <c r="L188" s="36"/>
      <c r="M188" s="34" t="str">
        <f t="shared" si="12"/>
        <v/>
      </c>
      <c r="O188" s="385"/>
      <c r="P188" s="36"/>
      <c r="Q188" s="383" t="str">
        <f t="shared" si="13"/>
        <v/>
      </c>
    </row>
    <row r="189" spans="2:17" x14ac:dyDescent="0.2">
      <c r="B189" s="36"/>
      <c r="C189" s="36"/>
      <c r="D189" s="33" t="str">
        <f t="shared" si="14"/>
        <v/>
      </c>
      <c r="E189" s="34" t="str">
        <f t="shared" si="10"/>
        <v/>
      </c>
      <c r="G189" s="36"/>
      <c r="H189" s="36"/>
      <c r="I189" s="34" t="str">
        <f t="shared" si="11"/>
        <v/>
      </c>
      <c r="K189" s="36"/>
      <c r="L189" s="36"/>
      <c r="M189" s="34" t="str">
        <f t="shared" si="12"/>
        <v/>
      </c>
      <c r="O189" s="385"/>
      <c r="P189" s="36"/>
      <c r="Q189" s="383" t="str">
        <f t="shared" si="13"/>
        <v/>
      </c>
    </row>
    <row r="190" spans="2:17" x14ac:dyDescent="0.2">
      <c r="B190" s="36"/>
      <c r="C190" s="36"/>
      <c r="D190" s="33" t="str">
        <f t="shared" si="14"/>
        <v/>
      </c>
      <c r="E190" s="34" t="str">
        <f t="shared" si="10"/>
        <v/>
      </c>
      <c r="G190" s="36"/>
      <c r="H190" s="36"/>
      <c r="I190" s="34" t="str">
        <f t="shared" si="11"/>
        <v/>
      </c>
      <c r="K190" s="36"/>
      <c r="L190" s="36"/>
      <c r="M190" s="34" t="str">
        <f t="shared" si="12"/>
        <v/>
      </c>
      <c r="O190" s="385"/>
      <c r="P190" s="36"/>
      <c r="Q190" s="383" t="str">
        <f t="shared" si="13"/>
        <v/>
      </c>
    </row>
    <row r="191" spans="2:17" x14ac:dyDescent="0.2">
      <c r="B191" s="36"/>
      <c r="C191" s="36"/>
      <c r="D191" s="33" t="str">
        <f t="shared" si="14"/>
        <v/>
      </c>
      <c r="E191" s="34" t="str">
        <f t="shared" si="10"/>
        <v/>
      </c>
      <c r="G191" s="36"/>
      <c r="H191" s="36"/>
      <c r="I191" s="34" t="str">
        <f t="shared" si="11"/>
        <v/>
      </c>
      <c r="K191" s="36"/>
      <c r="L191" s="36"/>
      <c r="M191" s="34" t="str">
        <f t="shared" si="12"/>
        <v/>
      </c>
      <c r="O191" s="385"/>
      <c r="P191" s="36"/>
      <c r="Q191" s="383" t="str">
        <f t="shared" si="13"/>
        <v/>
      </c>
    </row>
    <row r="192" spans="2:17" x14ac:dyDescent="0.2">
      <c r="B192" s="36"/>
      <c r="C192" s="36"/>
      <c r="D192" s="33" t="str">
        <f t="shared" si="14"/>
        <v/>
      </c>
      <c r="E192" s="34" t="str">
        <f t="shared" si="10"/>
        <v/>
      </c>
      <c r="G192" s="36"/>
      <c r="H192" s="36"/>
      <c r="I192" s="34" t="str">
        <f t="shared" si="11"/>
        <v/>
      </c>
      <c r="K192" s="36"/>
      <c r="L192" s="36"/>
      <c r="M192" s="34" t="str">
        <f t="shared" si="12"/>
        <v/>
      </c>
      <c r="O192" s="385"/>
      <c r="P192" s="36"/>
      <c r="Q192" s="383" t="str">
        <f t="shared" si="13"/>
        <v/>
      </c>
    </row>
    <row r="193" spans="2:17" x14ac:dyDescent="0.2">
      <c r="B193" s="36"/>
      <c r="C193" s="36"/>
      <c r="D193" s="33" t="str">
        <f t="shared" si="14"/>
        <v/>
      </c>
      <c r="E193" s="34" t="str">
        <f t="shared" si="10"/>
        <v/>
      </c>
      <c r="G193" s="36"/>
      <c r="H193" s="36"/>
      <c r="I193" s="34" t="str">
        <f t="shared" si="11"/>
        <v/>
      </c>
      <c r="K193" s="36"/>
      <c r="L193" s="36"/>
      <c r="M193" s="34" t="str">
        <f t="shared" si="12"/>
        <v/>
      </c>
      <c r="O193" s="385"/>
      <c r="P193" s="36"/>
      <c r="Q193" s="383" t="str">
        <f t="shared" si="13"/>
        <v/>
      </c>
    </row>
    <row r="194" spans="2:17" x14ac:dyDescent="0.2">
      <c r="B194" s="36"/>
      <c r="C194" s="36"/>
      <c r="D194" s="33" t="str">
        <f t="shared" si="14"/>
        <v/>
      </c>
      <c r="E194" s="34" t="str">
        <f t="shared" si="10"/>
        <v/>
      </c>
      <c r="G194" s="36"/>
      <c r="H194" s="36"/>
      <c r="I194" s="34" t="str">
        <f t="shared" si="11"/>
        <v/>
      </c>
      <c r="K194" s="36"/>
      <c r="L194" s="36"/>
      <c r="M194" s="34" t="str">
        <f t="shared" si="12"/>
        <v/>
      </c>
      <c r="O194" s="385"/>
      <c r="P194" s="36"/>
      <c r="Q194" s="383" t="str">
        <f t="shared" si="13"/>
        <v/>
      </c>
    </row>
    <row r="195" spans="2:17" x14ac:dyDescent="0.2">
      <c r="B195" s="36"/>
      <c r="C195" s="36"/>
      <c r="D195" s="33" t="str">
        <f t="shared" si="14"/>
        <v/>
      </c>
      <c r="E195" s="34" t="str">
        <f t="shared" si="10"/>
        <v/>
      </c>
      <c r="G195" s="36"/>
      <c r="H195" s="36"/>
      <c r="I195" s="34" t="str">
        <f t="shared" si="11"/>
        <v/>
      </c>
      <c r="K195" s="36"/>
      <c r="L195" s="36"/>
      <c r="M195" s="34" t="str">
        <f t="shared" si="12"/>
        <v/>
      </c>
      <c r="O195" s="385"/>
      <c r="P195" s="36"/>
      <c r="Q195" s="383" t="str">
        <f t="shared" si="13"/>
        <v/>
      </c>
    </row>
    <row r="196" spans="2:17" x14ac:dyDescent="0.2">
      <c r="B196" s="36"/>
      <c r="C196" s="36"/>
      <c r="D196" s="33" t="str">
        <f t="shared" si="14"/>
        <v/>
      </c>
      <c r="E196" s="34" t="str">
        <f t="shared" si="10"/>
        <v/>
      </c>
      <c r="G196" s="36"/>
      <c r="H196" s="36"/>
      <c r="I196" s="34" t="str">
        <f t="shared" si="11"/>
        <v/>
      </c>
      <c r="K196" s="36"/>
      <c r="L196" s="36"/>
      <c r="M196" s="34" t="str">
        <f t="shared" si="12"/>
        <v/>
      </c>
      <c r="O196" s="385"/>
      <c r="P196" s="36"/>
      <c r="Q196" s="383" t="str">
        <f t="shared" si="13"/>
        <v/>
      </c>
    </row>
    <row r="197" spans="2:17" x14ac:dyDescent="0.2">
      <c r="B197" s="36"/>
      <c r="C197" s="36"/>
      <c r="D197" s="33" t="str">
        <f t="shared" si="14"/>
        <v/>
      </c>
      <c r="E197" s="34" t="str">
        <f t="shared" si="10"/>
        <v/>
      </c>
      <c r="G197" s="36"/>
      <c r="H197" s="36"/>
      <c r="I197" s="34" t="str">
        <f t="shared" si="11"/>
        <v/>
      </c>
      <c r="K197" s="36"/>
      <c r="L197" s="36"/>
      <c r="M197" s="34" t="str">
        <f t="shared" si="12"/>
        <v/>
      </c>
      <c r="O197" s="385"/>
      <c r="P197" s="36"/>
      <c r="Q197" s="383" t="str">
        <f t="shared" si="13"/>
        <v/>
      </c>
    </row>
    <row r="198" spans="2:17" x14ac:dyDescent="0.2">
      <c r="B198" s="36"/>
      <c r="C198" s="36"/>
      <c r="D198" s="33" t="str">
        <f t="shared" si="14"/>
        <v/>
      </c>
      <c r="E198" s="34" t="str">
        <f t="shared" si="10"/>
        <v/>
      </c>
      <c r="G198" s="36"/>
      <c r="H198" s="36"/>
      <c r="I198" s="34" t="str">
        <f t="shared" si="11"/>
        <v/>
      </c>
      <c r="K198" s="36"/>
      <c r="L198" s="36"/>
      <c r="M198" s="34" t="str">
        <f t="shared" si="12"/>
        <v/>
      </c>
      <c r="O198" s="385"/>
      <c r="P198" s="36"/>
      <c r="Q198" s="383" t="str">
        <f t="shared" si="13"/>
        <v/>
      </c>
    </row>
    <row r="199" spans="2:17" x14ac:dyDescent="0.2">
      <c r="B199" s="36"/>
      <c r="C199" s="36"/>
      <c r="D199" s="33" t="str">
        <f t="shared" si="14"/>
        <v/>
      </c>
      <c r="E199" s="34" t="str">
        <f t="shared" si="10"/>
        <v/>
      </c>
      <c r="G199" s="36"/>
      <c r="H199" s="36"/>
      <c r="I199" s="34" t="str">
        <f t="shared" si="11"/>
        <v/>
      </c>
      <c r="K199" s="36"/>
      <c r="L199" s="36"/>
      <c r="M199" s="34" t="str">
        <f t="shared" si="12"/>
        <v/>
      </c>
      <c r="O199" s="385"/>
      <c r="P199" s="36"/>
      <c r="Q199" s="383" t="str">
        <f t="shared" si="13"/>
        <v/>
      </c>
    </row>
    <row r="200" spans="2:17" x14ac:dyDescent="0.2">
      <c r="B200" s="36"/>
      <c r="C200" s="36"/>
      <c r="D200" s="33" t="str">
        <f t="shared" si="14"/>
        <v/>
      </c>
      <c r="E200" s="34" t="str">
        <f t="shared" si="10"/>
        <v/>
      </c>
      <c r="G200" s="36"/>
      <c r="H200" s="36"/>
      <c r="I200" s="34" t="str">
        <f t="shared" si="11"/>
        <v/>
      </c>
      <c r="K200" s="36"/>
      <c r="L200" s="36"/>
      <c r="M200" s="34" t="str">
        <f t="shared" si="12"/>
        <v/>
      </c>
      <c r="O200" s="385"/>
      <c r="P200" s="36"/>
      <c r="Q200" s="383" t="str">
        <f t="shared" si="13"/>
        <v/>
      </c>
    </row>
    <row r="201" spans="2:17" x14ac:dyDescent="0.2">
      <c r="B201" s="36"/>
      <c r="C201" s="36"/>
      <c r="D201" s="33" t="str">
        <f t="shared" si="14"/>
        <v/>
      </c>
      <c r="E201" s="34" t="str">
        <f t="shared" si="10"/>
        <v/>
      </c>
      <c r="G201" s="36"/>
      <c r="H201" s="36"/>
      <c r="I201" s="34" t="str">
        <f t="shared" si="11"/>
        <v/>
      </c>
      <c r="K201" s="36"/>
      <c r="L201" s="36"/>
      <c r="M201" s="34" t="str">
        <f t="shared" si="12"/>
        <v/>
      </c>
      <c r="O201" s="385"/>
      <c r="P201" s="36"/>
      <c r="Q201" s="383" t="str">
        <f t="shared" si="13"/>
        <v/>
      </c>
    </row>
    <row r="202" spans="2:17" x14ac:dyDescent="0.2">
      <c r="B202" s="36"/>
      <c r="C202" s="36"/>
      <c r="D202" s="33" t="str">
        <f t="shared" si="14"/>
        <v/>
      </c>
      <c r="E202" s="34" t="str">
        <f t="shared" si="10"/>
        <v/>
      </c>
      <c r="G202" s="36"/>
      <c r="H202" s="36"/>
      <c r="I202" s="34" t="str">
        <f t="shared" si="11"/>
        <v/>
      </c>
      <c r="K202" s="36"/>
      <c r="L202" s="36"/>
      <c r="M202" s="34" t="str">
        <f t="shared" si="12"/>
        <v/>
      </c>
      <c r="O202" s="385"/>
      <c r="P202" s="36"/>
      <c r="Q202" s="383" t="str">
        <f t="shared" si="13"/>
        <v/>
      </c>
    </row>
    <row r="203" spans="2:17" x14ac:dyDescent="0.2">
      <c r="B203" s="36"/>
      <c r="C203" s="36"/>
      <c r="D203" s="33" t="str">
        <f t="shared" si="14"/>
        <v/>
      </c>
      <c r="E203" s="34" t="str">
        <f t="shared" si="10"/>
        <v/>
      </c>
      <c r="G203" s="36"/>
      <c r="H203" s="36"/>
      <c r="I203" s="34" t="str">
        <f t="shared" si="11"/>
        <v/>
      </c>
      <c r="K203" s="36"/>
      <c r="L203" s="36"/>
      <c r="M203" s="34" t="str">
        <f t="shared" si="12"/>
        <v/>
      </c>
      <c r="O203" s="385"/>
      <c r="P203" s="36"/>
      <c r="Q203" s="383" t="str">
        <f t="shared" si="13"/>
        <v/>
      </c>
    </row>
    <row r="204" spans="2:17" x14ac:dyDescent="0.2">
      <c r="B204" s="36"/>
      <c r="C204" s="36"/>
      <c r="D204" s="33" t="str">
        <f t="shared" si="14"/>
        <v/>
      </c>
      <c r="E204" s="34" t="str">
        <f t="shared" si="10"/>
        <v/>
      </c>
      <c r="G204" s="36"/>
      <c r="H204" s="36"/>
      <c r="I204" s="34" t="str">
        <f t="shared" si="11"/>
        <v/>
      </c>
      <c r="K204" s="36"/>
      <c r="L204" s="36"/>
      <c r="M204" s="34" t="str">
        <f t="shared" si="12"/>
        <v/>
      </c>
      <c r="O204" s="385"/>
      <c r="P204" s="36"/>
      <c r="Q204" s="383" t="str">
        <f t="shared" si="13"/>
        <v/>
      </c>
    </row>
    <row r="205" spans="2:17" x14ac:dyDescent="0.2">
      <c r="B205" s="36"/>
      <c r="C205" s="36"/>
      <c r="D205" s="33" t="str">
        <f t="shared" si="14"/>
        <v/>
      </c>
      <c r="E205" s="34" t="str">
        <f t="shared" si="10"/>
        <v/>
      </c>
      <c r="G205" s="36"/>
      <c r="H205" s="36"/>
      <c r="I205" s="34" t="str">
        <f t="shared" si="11"/>
        <v/>
      </c>
      <c r="K205" s="36"/>
      <c r="L205" s="36"/>
      <c r="M205" s="34" t="str">
        <f t="shared" si="12"/>
        <v/>
      </c>
      <c r="O205" s="385"/>
      <c r="P205" s="36"/>
      <c r="Q205" s="383" t="str">
        <f t="shared" si="13"/>
        <v/>
      </c>
    </row>
    <row r="206" spans="2:17" x14ac:dyDescent="0.2">
      <c r="B206" s="36"/>
      <c r="C206" s="36"/>
      <c r="D206" s="33" t="str">
        <f t="shared" si="14"/>
        <v/>
      </c>
      <c r="E206" s="34" t="str">
        <f t="shared" si="10"/>
        <v/>
      </c>
      <c r="G206" s="36"/>
      <c r="H206" s="36"/>
      <c r="I206" s="34" t="str">
        <f t="shared" si="11"/>
        <v/>
      </c>
      <c r="K206" s="36"/>
      <c r="L206" s="36"/>
      <c r="M206" s="34" t="str">
        <f t="shared" si="12"/>
        <v/>
      </c>
      <c r="O206" s="385"/>
      <c r="P206" s="36"/>
      <c r="Q206" s="383" t="str">
        <f t="shared" si="13"/>
        <v/>
      </c>
    </row>
    <row r="207" spans="2:17" x14ac:dyDescent="0.2">
      <c r="B207" s="36"/>
      <c r="C207" s="36"/>
      <c r="D207" s="33" t="str">
        <f t="shared" si="14"/>
        <v/>
      </c>
      <c r="E207" s="34" t="str">
        <f t="shared" si="10"/>
        <v/>
      </c>
      <c r="G207" s="36"/>
      <c r="H207" s="36"/>
      <c r="I207" s="34" t="str">
        <f t="shared" si="11"/>
        <v/>
      </c>
      <c r="K207" s="36"/>
      <c r="L207" s="36"/>
      <c r="M207" s="34" t="str">
        <f t="shared" si="12"/>
        <v/>
      </c>
      <c r="O207" s="385"/>
      <c r="P207" s="36"/>
      <c r="Q207" s="383" t="str">
        <f t="shared" si="13"/>
        <v/>
      </c>
    </row>
    <row r="208" spans="2:17" x14ac:dyDescent="0.2">
      <c r="B208" s="36"/>
      <c r="C208" s="36"/>
      <c r="D208" s="33" t="str">
        <f t="shared" si="14"/>
        <v/>
      </c>
      <c r="E208" s="34" t="str">
        <f t="shared" si="10"/>
        <v/>
      </c>
      <c r="G208" s="36"/>
      <c r="H208" s="36"/>
      <c r="I208" s="34" t="str">
        <f t="shared" si="11"/>
        <v/>
      </c>
      <c r="K208" s="36"/>
      <c r="L208" s="36"/>
      <c r="M208" s="34" t="str">
        <f t="shared" si="12"/>
        <v/>
      </c>
      <c r="O208" s="385"/>
      <c r="P208" s="36"/>
      <c r="Q208" s="383" t="str">
        <f t="shared" si="13"/>
        <v/>
      </c>
    </row>
    <row r="209" spans="2:17" x14ac:dyDescent="0.2">
      <c r="B209" s="36"/>
      <c r="C209" s="36"/>
      <c r="D209" s="33" t="str">
        <f t="shared" si="14"/>
        <v/>
      </c>
      <c r="E209" s="34" t="str">
        <f t="shared" si="10"/>
        <v/>
      </c>
      <c r="G209" s="36"/>
      <c r="H209" s="36"/>
      <c r="I209" s="34" t="str">
        <f t="shared" si="11"/>
        <v/>
      </c>
      <c r="K209" s="36"/>
      <c r="L209" s="36"/>
      <c r="M209" s="34" t="str">
        <f t="shared" si="12"/>
        <v/>
      </c>
      <c r="O209" s="385"/>
      <c r="P209" s="36"/>
      <c r="Q209" s="383" t="str">
        <f t="shared" si="13"/>
        <v/>
      </c>
    </row>
    <row r="210" spans="2:17" x14ac:dyDescent="0.2">
      <c r="B210" s="36"/>
      <c r="C210" s="36"/>
      <c r="D210" s="33" t="str">
        <f t="shared" si="14"/>
        <v/>
      </c>
      <c r="E210" s="34" t="str">
        <f t="shared" si="10"/>
        <v/>
      </c>
      <c r="G210" s="36"/>
      <c r="H210" s="36"/>
      <c r="I210" s="34" t="str">
        <f t="shared" si="11"/>
        <v/>
      </c>
      <c r="K210" s="36"/>
      <c r="L210" s="36"/>
      <c r="M210" s="34" t="str">
        <f t="shared" si="12"/>
        <v/>
      </c>
      <c r="O210" s="385"/>
      <c r="P210" s="36"/>
      <c r="Q210" s="383" t="str">
        <f t="shared" si="13"/>
        <v/>
      </c>
    </row>
    <row r="211" spans="2:17" x14ac:dyDescent="0.2">
      <c r="B211" s="36"/>
      <c r="C211" s="36"/>
      <c r="D211" s="33" t="str">
        <f t="shared" si="14"/>
        <v/>
      </c>
      <c r="E211" s="34" t="str">
        <f t="shared" si="10"/>
        <v/>
      </c>
      <c r="G211" s="36"/>
      <c r="H211" s="36"/>
      <c r="I211" s="34" t="str">
        <f t="shared" si="11"/>
        <v/>
      </c>
      <c r="K211" s="36"/>
      <c r="L211" s="36"/>
      <c r="M211" s="34" t="str">
        <f t="shared" si="12"/>
        <v/>
      </c>
      <c r="O211" s="385"/>
      <c r="P211" s="36"/>
      <c r="Q211" s="383" t="str">
        <f t="shared" si="13"/>
        <v/>
      </c>
    </row>
    <row r="212" spans="2:17" x14ac:dyDescent="0.2">
      <c r="B212" s="36"/>
      <c r="C212" s="36"/>
      <c r="D212" s="33" t="str">
        <f t="shared" si="14"/>
        <v/>
      </c>
      <c r="E212" s="34" t="str">
        <f t="shared" si="10"/>
        <v/>
      </c>
      <c r="G212" s="36"/>
      <c r="H212" s="36"/>
      <c r="I212" s="34" t="str">
        <f t="shared" si="11"/>
        <v/>
      </c>
      <c r="K212" s="36"/>
      <c r="L212" s="36"/>
      <c r="M212" s="34" t="str">
        <f t="shared" si="12"/>
        <v/>
      </c>
      <c r="O212" s="385"/>
      <c r="P212" s="36"/>
      <c r="Q212" s="383" t="str">
        <f t="shared" si="13"/>
        <v/>
      </c>
    </row>
    <row r="213" spans="2:17" x14ac:dyDescent="0.2">
      <c r="B213" s="36"/>
      <c r="C213" s="36"/>
      <c r="D213" s="33" t="str">
        <f t="shared" si="14"/>
        <v/>
      </c>
      <c r="E213" s="34" t="str">
        <f t="shared" si="10"/>
        <v/>
      </c>
      <c r="G213" s="36"/>
      <c r="H213" s="36"/>
      <c r="I213" s="34" t="str">
        <f t="shared" si="11"/>
        <v/>
      </c>
      <c r="K213" s="36"/>
      <c r="L213" s="36"/>
      <c r="M213" s="34" t="str">
        <f t="shared" si="12"/>
        <v/>
      </c>
      <c r="O213" s="385"/>
      <c r="P213" s="36"/>
      <c r="Q213" s="383" t="str">
        <f t="shared" si="13"/>
        <v/>
      </c>
    </row>
    <row r="214" spans="2:17" x14ac:dyDescent="0.2">
      <c r="B214" s="36"/>
      <c r="C214" s="36"/>
      <c r="D214" s="33" t="str">
        <f t="shared" si="14"/>
        <v/>
      </c>
      <c r="E214" s="34" t="str">
        <f t="shared" si="10"/>
        <v/>
      </c>
      <c r="G214" s="36"/>
      <c r="H214" s="36"/>
      <c r="I214" s="34" t="str">
        <f t="shared" si="11"/>
        <v/>
      </c>
      <c r="K214" s="36"/>
      <c r="L214" s="36"/>
      <c r="M214" s="34" t="str">
        <f t="shared" si="12"/>
        <v/>
      </c>
      <c r="O214" s="385"/>
      <c r="P214" s="36"/>
      <c r="Q214" s="383" t="str">
        <f t="shared" si="13"/>
        <v/>
      </c>
    </row>
    <row r="215" spans="2:17" x14ac:dyDescent="0.2">
      <c r="B215" s="36"/>
      <c r="C215" s="36"/>
      <c r="D215" s="33" t="str">
        <f t="shared" si="14"/>
        <v/>
      </c>
      <c r="E215" s="34" t="str">
        <f t="shared" si="10"/>
        <v/>
      </c>
      <c r="G215" s="36"/>
      <c r="H215" s="36"/>
      <c r="I215" s="34" t="str">
        <f t="shared" si="11"/>
        <v/>
      </c>
      <c r="K215" s="36"/>
      <c r="L215" s="36"/>
      <c r="M215" s="34" t="str">
        <f t="shared" si="12"/>
        <v/>
      </c>
      <c r="O215" s="385"/>
      <c r="P215" s="36"/>
      <c r="Q215" s="383" t="str">
        <f t="shared" si="13"/>
        <v/>
      </c>
    </row>
    <row r="216" spans="2:17" x14ac:dyDescent="0.2">
      <c r="B216" s="36"/>
      <c r="C216" s="36"/>
      <c r="D216" s="33" t="str">
        <f t="shared" si="14"/>
        <v/>
      </c>
      <c r="E216" s="34" t="str">
        <f t="shared" si="10"/>
        <v/>
      </c>
      <c r="G216" s="36"/>
      <c r="H216" s="36"/>
      <c r="I216" s="34" t="str">
        <f t="shared" si="11"/>
        <v/>
      </c>
      <c r="K216" s="36"/>
      <c r="L216" s="36"/>
      <c r="M216" s="34" t="str">
        <f t="shared" si="12"/>
        <v/>
      </c>
      <c r="O216" s="385"/>
      <c r="P216" s="36"/>
      <c r="Q216" s="383" t="str">
        <f t="shared" si="13"/>
        <v/>
      </c>
    </row>
    <row r="217" spans="2:17" x14ac:dyDescent="0.2">
      <c r="B217" s="36"/>
      <c r="C217" s="36"/>
      <c r="D217" s="33" t="str">
        <f t="shared" si="14"/>
        <v/>
      </c>
      <c r="E217" s="34" t="str">
        <f t="shared" si="10"/>
        <v/>
      </c>
      <c r="G217" s="36"/>
      <c r="H217" s="36"/>
      <c r="I217" s="34" t="str">
        <f t="shared" si="11"/>
        <v/>
      </c>
      <c r="K217" s="36"/>
      <c r="L217" s="36"/>
      <c r="M217" s="34" t="str">
        <f t="shared" si="12"/>
        <v/>
      </c>
      <c r="O217" s="385"/>
      <c r="P217" s="36"/>
      <c r="Q217" s="383" t="str">
        <f t="shared" si="13"/>
        <v/>
      </c>
    </row>
    <row r="218" spans="2:17" x14ac:dyDescent="0.2">
      <c r="B218" s="36"/>
      <c r="C218" s="36"/>
      <c r="D218" s="33" t="str">
        <f t="shared" si="14"/>
        <v/>
      </c>
      <c r="E218" s="34" t="str">
        <f t="shared" si="10"/>
        <v/>
      </c>
      <c r="G218" s="36"/>
      <c r="H218" s="36"/>
      <c r="I218" s="34" t="str">
        <f t="shared" si="11"/>
        <v/>
      </c>
      <c r="K218" s="36"/>
      <c r="L218" s="36"/>
      <c r="M218" s="34" t="str">
        <f t="shared" si="12"/>
        <v/>
      </c>
      <c r="O218" s="385"/>
      <c r="P218" s="36"/>
      <c r="Q218" s="383" t="str">
        <f t="shared" si="13"/>
        <v/>
      </c>
    </row>
    <row r="219" spans="2:17" x14ac:dyDescent="0.2">
      <c r="B219" s="36"/>
      <c r="C219" s="36"/>
      <c r="D219" s="33" t="str">
        <f t="shared" si="14"/>
        <v/>
      </c>
      <c r="E219" s="34" t="str">
        <f t="shared" si="10"/>
        <v/>
      </c>
      <c r="G219" s="36"/>
      <c r="H219" s="36"/>
      <c r="I219" s="34" t="str">
        <f t="shared" si="11"/>
        <v/>
      </c>
      <c r="K219" s="36"/>
      <c r="L219" s="36"/>
      <c r="M219" s="34" t="str">
        <f t="shared" si="12"/>
        <v/>
      </c>
      <c r="O219" s="385"/>
      <c r="P219" s="36"/>
      <c r="Q219" s="383" t="str">
        <f t="shared" si="13"/>
        <v/>
      </c>
    </row>
    <row r="220" spans="2:17" x14ac:dyDescent="0.2">
      <c r="B220" s="36"/>
      <c r="C220" s="36"/>
      <c r="D220" s="33" t="str">
        <f t="shared" si="14"/>
        <v/>
      </c>
      <c r="E220" s="34" t="str">
        <f t="shared" si="10"/>
        <v/>
      </c>
      <c r="G220" s="36"/>
      <c r="H220" s="36"/>
      <c r="I220" s="34" t="str">
        <f t="shared" si="11"/>
        <v/>
      </c>
      <c r="K220" s="36"/>
      <c r="L220" s="36"/>
      <c r="M220" s="34" t="str">
        <f t="shared" si="12"/>
        <v/>
      </c>
      <c r="O220" s="385"/>
      <c r="P220" s="36"/>
      <c r="Q220" s="383" t="str">
        <f t="shared" si="13"/>
        <v/>
      </c>
    </row>
    <row r="221" spans="2:17" x14ac:dyDescent="0.2">
      <c r="B221" s="36"/>
      <c r="C221" s="36"/>
      <c r="D221" s="33" t="str">
        <f t="shared" si="14"/>
        <v/>
      </c>
      <c r="E221" s="34" t="str">
        <f t="shared" si="10"/>
        <v/>
      </c>
      <c r="G221" s="36"/>
      <c r="H221" s="36"/>
      <c r="I221" s="34" t="str">
        <f t="shared" si="11"/>
        <v/>
      </c>
      <c r="K221" s="36"/>
      <c r="L221" s="36"/>
      <c r="M221" s="34" t="str">
        <f t="shared" si="12"/>
        <v/>
      </c>
      <c r="O221" s="385"/>
      <c r="P221" s="36"/>
      <c r="Q221" s="383" t="str">
        <f t="shared" si="13"/>
        <v/>
      </c>
    </row>
    <row r="222" spans="2:17" x14ac:dyDescent="0.2">
      <c r="B222" s="36"/>
      <c r="C222" s="36"/>
      <c r="D222" s="33" t="str">
        <f t="shared" si="14"/>
        <v/>
      </c>
      <c r="E222" s="34" t="str">
        <f t="shared" si="10"/>
        <v/>
      </c>
      <c r="G222" s="36"/>
      <c r="H222" s="36"/>
      <c r="I222" s="34" t="str">
        <f t="shared" si="11"/>
        <v/>
      </c>
      <c r="K222" s="36"/>
      <c r="L222" s="36"/>
      <c r="M222" s="34" t="str">
        <f t="shared" si="12"/>
        <v/>
      </c>
      <c r="O222" s="385"/>
      <c r="P222" s="36"/>
      <c r="Q222" s="383" t="str">
        <f t="shared" si="13"/>
        <v/>
      </c>
    </row>
    <row r="223" spans="2:17" x14ac:dyDescent="0.2">
      <c r="B223" s="36"/>
      <c r="C223" s="36"/>
      <c r="D223" s="33" t="str">
        <f t="shared" si="14"/>
        <v/>
      </c>
      <c r="E223" s="34" t="str">
        <f t="shared" ref="E223:E286" si="15">IF(ISBLANK(B223),"",IF(OR($AC$7="",$AE$7=""),"",IF(AND(MONTH(B223)&gt;=MONTH($AC$7&amp;1),MONTH(B223)&lt;=MONTH($AE$7&amp;1)),"summer","winter")))</f>
        <v/>
      </c>
      <c r="G223" s="36"/>
      <c r="H223" s="36"/>
      <c r="I223" s="34" t="str">
        <f t="shared" ref="I223:I286" si="16">IF(ISBLANK(G223),"",IF(OR($AC$7="",$AE$7=""),"",IF(AND(MONTH(G223)&gt;=MONTH($AC$7&amp;1),MONTH(G223)&lt;=MONTH($AE$7&amp;1)),"summer","winter")))</f>
        <v/>
      </c>
      <c r="K223" s="36"/>
      <c r="L223" s="36"/>
      <c r="M223" s="34" t="str">
        <f t="shared" ref="M223:M286" si="17">IF(ISBLANK(K223),"",IF(OR($AC$7="",$AE$7=""),"",IF(AND(MONTH(K223)&gt;=MONTH($AC$7&amp;1),MONTH(K223)&lt;=MONTH($AE$7&amp;1)),"summer","winter")))</f>
        <v/>
      </c>
      <c r="O223" s="385"/>
      <c r="P223" s="36"/>
      <c r="Q223" s="383" t="str">
        <f t="shared" ref="Q223:Q286" si="18">IF(ISBLANK(O223),"",IF(OR($AC$7="",$AE$7=""),"",IF(AND(MONTH(O223)&gt;=MONTH($AC$7&amp;1),MONTH(O223)&lt;=MONTH($AE$7&amp;1)),"summer","winter")))</f>
        <v/>
      </c>
    </row>
    <row r="224" spans="2:17" x14ac:dyDescent="0.2">
      <c r="B224" s="36"/>
      <c r="C224" s="36"/>
      <c r="D224" s="33" t="str">
        <f t="shared" ref="D224:D287" si="19">IF(ISBLANK(C224),"",IF(LEFT(C224,1)="&lt;",0,VALUE(C224)))</f>
        <v/>
      </c>
      <c r="E224" s="34" t="str">
        <f t="shared" si="15"/>
        <v/>
      </c>
      <c r="G224" s="36"/>
      <c r="H224" s="36"/>
      <c r="I224" s="34" t="str">
        <f t="shared" si="16"/>
        <v/>
      </c>
      <c r="K224" s="36"/>
      <c r="L224" s="36"/>
      <c r="M224" s="34" t="str">
        <f t="shared" si="17"/>
        <v/>
      </c>
      <c r="O224" s="385"/>
      <c r="P224" s="36"/>
      <c r="Q224" s="383" t="str">
        <f t="shared" si="18"/>
        <v/>
      </c>
    </row>
    <row r="225" spans="2:17" x14ac:dyDescent="0.2">
      <c r="B225" s="36"/>
      <c r="C225" s="36"/>
      <c r="D225" s="33" t="str">
        <f t="shared" si="19"/>
        <v/>
      </c>
      <c r="E225" s="34" t="str">
        <f t="shared" si="15"/>
        <v/>
      </c>
      <c r="G225" s="36"/>
      <c r="H225" s="36"/>
      <c r="I225" s="34" t="str">
        <f t="shared" si="16"/>
        <v/>
      </c>
      <c r="K225" s="36"/>
      <c r="L225" s="36"/>
      <c r="M225" s="34" t="str">
        <f t="shared" si="17"/>
        <v/>
      </c>
      <c r="O225" s="385"/>
      <c r="P225" s="36"/>
      <c r="Q225" s="383" t="str">
        <f t="shared" si="18"/>
        <v/>
      </c>
    </row>
    <row r="226" spans="2:17" x14ac:dyDescent="0.2">
      <c r="B226" s="36"/>
      <c r="C226" s="36"/>
      <c r="D226" s="33" t="str">
        <f t="shared" si="19"/>
        <v/>
      </c>
      <c r="E226" s="34" t="str">
        <f t="shared" si="15"/>
        <v/>
      </c>
      <c r="G226" s="36"/>
      <c r="H226" s="36"/>
      <c r="I226" s="34" t="str">
        <f t="shared" si="16"/>
        <v/>
      </c>
      <c r="K226" s="36"/>
      <c r="L226" s="36"/>
      <c r="M226" s="34" t="str">
        <f t="shared" si="17"/>
        <v/>
      </c>
      <c r="O226" s="385"/>
      <c r="P226" s="36"/>
      <c r="Q226" s="383" t="str">
        <f t="shared" si="18"/>
        <v/>
      </c>
    </row>
    <row r="227" spans="2:17" x14ac:dyDescent="0.2">
      <c r="B227" s="36"/>
      <c r="C227" s="36"/>
      <c r="D227" s="33" t="str">
        <f t="shared" si="19"/>
        <v/>
      </c>
      <c r="E227" s="34" t="str">
        <f t="shared" si="15"/>
        <v/>
      </c>
      <c r="G227" s="36"/>
      <c r="H227" s="36"/>
      <c r="I227" s="34" t="str">
        <f t="shared" si="16"/>
        <v/>
      </c>
      <c r="K227" s="36"/>
      <c r="L227" s="36"/>
      <c r="M227" s="34" t="str">
        <f t="shared" si="17"/>
        <v/>
      </c>
      <c r="O227" s="385"/>
      <c r="P227" s="36"/>
      <c r="Q227" s="383" t="str">
        <f t="shared" si="18"/>
        <v/>
      </c>
    </row>
    <row r="228" spans="2:17" x14ac:dyDescent="0.2">
      <c r="B228" s="36"/>
      <c r="C228" s="36"/>
      <c r="D228" s="33" t="str">
        <f t="shared" si="19"/>
        <v/>
      </c>
      <c r="E228" s="34" t="str">
        <f t="shared" si="15"/>
        <v/>
      </c>
      <c r="G228" s="36"/>
      <c r="H228" s="36"/>
      <c r="I228" s="34" t="str">
        <f t="shared" si="16"/>
        <v/>
      </c>
      <c r="K228" s="36"/>
      <c r="L228" s="36"/>
      <c r="M228" s="34" t="str">
        <f t="shared" si="17"/>
        <v/>
      </c>
      <c r="O228" s="385"/>
      <c r="P228" s="36"/>
      <c r="Q228" s="383" t="str">
        <f t="shared" si="18"/>
        <v/>
      </c>
    </row>
    <row r="229" spans="2:17" x14ac:dyDescent="0.2">
      <c r="B229" s="36"/>
      <c r="C229" s="36"/>
      <c r="D229" s="33" t="str">
        <f t="shared" si="19"/>
        <v/>
      </c>
      <c r="E229" s="34" t="str">
        <f t="shared" si="15"/>
        <v/>
      </c>
      <c r="G229" s="36"/>
      <c r="H229" s="36"/>
      <c r="I229" s="34" t="str">
        <f t="shared" si="16"/>
        <v/>
      </c>
      <c r="K229" s="36"/>
      <c r="L229" s="36"/>
      <c r="M229" s="34" t="str">
        <f t="shared" si="17"/>
        <v/>
      </c>
      <c r="O229" s="385"/>
      <c r="P229" s="36"/>
      <c r="Q229" s="383" t="str">
        <f t="shared" si="18"/>
        <v/>
      </c>
    </row>
    <row r="230" spans="2:17" x14ac:dyDescent="0.2">
      <c r="B230" s="36"/>
      <c r="C230" s="36"/>
      <c r="D230" s="33" t="str">
        <f t="shared" si="19"/>
        <v/>
      </c>
      <c r="E230" s="34" t="str">
        <f t="shared" si="15"/>
        <v/>
      </c>
      <c r="G230" s="36"/>
      <c r="H230" s="36"/>
      <c r="I230" s="34" t="str">
        <f t="shared" si="16"/>
        <v/>
      </c>
      <c r="K230" s="36"/>
      <c r="L230" s="36"/>
      <c r="M230" s="34" t="str">
        <f t="shared" si="17"/>
        <v/>
      </c>
      <c r="O230" s="385"/>
      <c r="P230" s="36"/>
      <c r="Q230" s="383" t="str">
        <f t="shared" si="18"/>
        <v/>
      </c>
    </row>
    <row r="231" spans="2:17" x14ac:dyDescent="0.2">
      <c r="B231" s="36"/>
      <c r="C231" s="36"/>
      <c r="D231" s="33" t="str">
        <f t="shared" si="19"/>
        <v/>
      </c>
      <c r="E231" s="34" t="str">
        <f t="shared" si="15"/>
        <v/>
      </c>
      <c r="G231" s="36"/>
      <c r="H231" s="36"/>
      <c r="I231" s="34" t="str">
        <f t="shared" si="16"/>
        <v/>
      </c>
      <c r="K231" s="36"/>
      <c r="L231" s="36"/>
      <c r="M231" s="34" t="str">
        <f t="shared" si="17"/>
        <v/>
      </c>
      <c r="O231" s="385"/>
      <c r="P231" s="36"/>
      <c r="Q231" s="383" t="str">
        <f t="shared" si="18"/>
        <v/>
      </c>
    </row>
    <row r="232" spans="2:17" x14ac:dyDescent="0.2">
      <c r="B232" s="36"/>
      <c r="C232" s="36"/>
      <c r="D232" s="33" t="str">
        <f t="shared" si="19"/>
        <v/>
      </c>
      <c r="E232" s="34" t="str">
        <f t="shared" si="15"/>
        <v/>
      </c>
      <c r="G232" s="36"/>
      <c r="H232" s="36"/>
      <c r="I232" s="34" t="str">
        <f t="shared" si="16"/>
        <v/>
      </c>
      <c r="K232" s="36"/>
      <c r="L232" s="36"/>
      <c r="M232" s="34" t="str">
        <f t="shared" si="17"/>
        <v/>
      </c>
      <c r="O232" s="385"/>
      <c r="P232" s="36"/>
      <c r="Q232" s="383" t="str">
        <f t="shared" si="18"/>
        <v/>
      </c>
    </row>
    <row r="233" spans="2:17" x14ac:dyDescent="0.2">
      <c r="B233" s="36"/>
      <c r="C233" s="36"/>
      <c r="D233" s="33" t="str">
        <f t="shared" si="19"/>
        <v/>
      </c>
      <c r="E233" s="34" t="str">
        <f t="shared" si="15"/>
        <v/>
      </c>
      <c r="G233" s="36"/>
      <c r="H233" s="36"/>
      <c r="I233" s="34" t="str">
        <f t="shared" si="16"/>
        <v/>
      </c>
      <c r="K233" s="36"/>
      <c r="L233" s="36"/>
      <c r="M233" s="34" t="str">
        <f t="shared" si="17"/>
        <v/>
      </c>
      <c r="O233" s="385"/>
      <c r="P233" s="36"/>
      <c r="Q233" s="383" t="str">
        <f t="shared" si="18"/>
        <v/>
      </c>
    </row>
    <row r="234" spans="2:17" x14ac:dyDescent="0.2">
      <c r="B234" s="36"/>
      <c r="C234" s="36"/>
      <c r="D234" s="33" t="str">
        <f t="shared" si="19"/>
        <v/>
      </c>
      <c r="E234" s="34" t="str">
        <f t="shared" si="15"/>
        <v/>
      </c>
      <c r="G234" s="36"/>
      <c r="H234" s="36"/>
      <c r="I234" s="34" t="str">
        <f t="shared" si="16"/>
        <v/>
      </c>
      <c r="K234" s="36"/>
      <c r="L234" s="36"/>
      <c r="M234" s="34" t="str">
        <f t="shared" si="17"/>
        <v/>
      </c>
      <c r="O234" s="385"/>
      <c r="P234" s="36"/>
      <c r="Q234" s="383" t="str">
        <f t="shared" si="18"/>
        <v/>
      </c>
    </row>
    <row r="235" spans="2:17" x14ac:dyDescent="0.2">
      <c r="B235" s="36"/>
      <c r="C235" s="36"/>
      <c r="D235" s="33" t="str">
        <f t="shared" si="19"/>
        <v/>
      </c>
      <c r="E235" s="34" t="str">
        <f t="shared" si="15"/>
        <v/>
      </c>
      <c r="G235" s="36"/>
      <c r="H235" s="36"/>
      <c r="I235" s="34" t="str">
        <f t="shared" si="16"/>
        <v/>
      </c>
      <c r="K235" s="36"/>
      <c r="L235" s="36"/>
      <c r="M235" s="34" t="str">
        <f t="shared" si="17"/>
        <v/>
      </c>
      <c r="O235" s="385"/>
      <c r="P235" s="36"/>
      <c r="Q235" s="383" t="str">
        <f t="shared" si="18"/>
        <v/>
      </c>
    </row>
    <row r="236" spans="2:17" x14ac:dyDescent="0.2">
      <c r="B236" s="36"/>
      <c r="C236" s="36"/>
      <c r="D236" s="33" t="str">
        <f t="shared" si="19"/>
        <v/>
      </c>
      <c r="E236" s="34" t="str">
        <f t="shared" si="15"/>
        <v/>
      </c>
      <c r="G236" s="36"/>
      <c r="H236" s="36"/>
      <c r="I236" s="34" t="str">
        <f t="shared" si="16"/>
        <v/>
      </c>
      <c r="K236" s="36"/>
      <c r="L236" s="36"/>
      <c r="M236" s="34" t="str">
        <f t="shared" si="17"/>
        <v/>
      </c>
      <c r="O236" s="385"/>
      <c r="P236" s="36"/>
      <c r="Q236" s="383" t="str">
        <f t="shared" si="18"/>
        <v/>
      </c>
    </row>
    <row r="237" spans="2:17" x14ac:dyDescent="0.2">
      <c r="B237" s="36"/>
      <c r="C237" s="36"/>
      <c r="D237" s="33" t="str">
        <f t="shared" si="19"/>
        <v/>
      </c>
      <c r="E237" s="34" t="str">
        <f t="shared" si="15"/>
        <v/>
      </c>
      <c r="G237" s="36"/>
      <c r="H237" s="36"/>
      <c r="I237" s="34" t="str">
        <f t="shared" si="16"/>
        <v/>
      </c>
      <c r="K237" s="36"/>
      <c r="L237" s="36"/>
      <c r="M237" s="34" t="str">
        <f t="shared" si="17"/>
        <v/>
      </c>
      <c r="O237" s="385"/>
      <c r="P237" s="36"/>
      <c r="Q237" s="383" t="str">
        <f t="shared" si="18"/>
        <v/>
      </c>
    </row>
    <row r="238" spans="2:17" x14ac:dyDescent="0.2">
      <c r="B238" s="36"/>
      <c r="C238" s="36"/>
      <c r="D238" s="33" t="str">
        <f t="shared" si="19"/>
        <v/>
      </c>
      <c r="E238" s="34" t="str">
        <f t="shared" si="15"/>
        <v/>
      </c>
      <c r="G238" s="36"/>
      <c r="H238" s="36"/>
      <c r="I238" s="34" t="str">
        <f t="shared" si="16"/>
        <v/>
      </c>
      <c r="K238" s="36"/>
      <c r="L238" s="36"/>
      <c r="M238" s="34" t="str">
        <f t="shared" si="17"/>
        <v/>
      </c>
      <c r="O238" s="385"/>
      <c r="P238" s="36"/>
      <c r="Q238" s="383" t="str">
        <f t="shared" si="18"/>
        <v/>
      </c>
    </row>
    <row r="239" spans="2:17" x14ac:dyDescent="0.2">
      <c r="B239" s="36"/>
      <c r="C239" s="36"/>
      <c r="D239" s="33" t="str">
        <f t="shared" si="19"/>
        <v/>
      </c>
      <c r="E239" s="34" t="str">
        <f t="shared" si="15"/>
        <v/>
      </c>
      <c r="G239" s="36"/>
      <c r="H239" s="36"/>
      <c r="I239" s="34" t="str">
        <f t="shared" si="16"/>
        <v/>
      </c>
      <c r="K239" s="36"/>
      <c r="L239" s="36"/>
      <c r="M239" s="34" t="str">
        <f t="shared" si="17"/>
        <v/>
      </c>
      <c r="O239" s="385"/>
      <c r="P239" s="36"/>
      <c r="Q239" s="383" t="str">
        <f t="shared" si="18"/>
        <v/>
      </c>
    </row>
    <row r="240" spans="2:17" x14ac:dyDescent="0.2">
      <c r="B240" s="36"/>
      <c r="C240" s="36"/>
      <c r="D240" s="33" t="str">
        <f t="shared" si="19"/>
        <v/>
      </c>
      <c r="E240" s="34" t="str">
        <f t="shared" si="15"/>
        <v/>
      </c>
      <c r="G240" s="36"/>
      <c r="H240" s="36"/>
      <c r="I240" s="34" t="str">
        <f t="shared" si="16"/>
        <v/>
      </c>
      <c r="K240" s="36"/>
      <c r="L240" s="36"/>
      <c r="M240" s="34" t="str">
        <f t="shared" si="17"/>
        <v/>
      </c>
      <c r="O240" s="385"/>
      <c r="P240" s="36"/>
      <c r="Q240" s="383" t="str">
        <f t="shared" si="18"/>
        <v/>
      </c>
    </row>
    <row r="241" spans="2:17" x14ac:dyDescent="0.2">
      <c r="B241" s="36"/>
      <c r="C241" s="36"/>
      <c r="D241" s="33" t="str">
        <f t="shared" si="19"/>
        <v/>
      </c>
      <c r="E241" s="34" t="str">
        <f t="shared" si="15"/>
        <v/>
      </c>
      <c r="G241" s="36"/>
      <c r="H241" s="36"/>
      <c r="I241" s="34" t="str">
        <f t="shared" si="16"/>
        <v/>
      </c>
      <c r="K241" s="36"/>
      <c r="L241" s="36"/>
      <c r="M241" s="34" t="str">
        <f t="shared" si="17"/>
        <v/>
      </c>
      <c r="O241" s="385"/>
      <c r="P241" s="36"/>
      <c r="Q241" s="383" t="str">
        <f t="shared" si="18"/>
        <v/>
      </c>
    </row>
    <row r="242" spans="2:17" x14ac:dyDescent="0.2">
      <c r="B242" s="36"/>
      <c r="C242" s="36"/>
      <c r="D242" s="33" t="str">
        <f t="shared" si="19"/>
        <v/>
      </c>
      <c r="E242" s="34" t="str">
        <f t="shared" si="15"/>
        <v/>
      </c>
      <c r="G242" s="36"/>
      <c r="H242" s="36"/>
      <c r="I242" s="34" t="str">
        <f t="shared" si="16"/>
        <v/>
      </c>
      <c r="K242" s="36"/>
      <c r="L242" s="36"/>
      <c r="M242" s="34" t="str">
        <f t="shared" si="17"/>
        <v/>
      </c>
      <c r="O242" s="385"/>
      <c r="P242" s="36"/>
      <c r="Q242" s="383" t="str">
        <f t="shared" si="18"/>
        <v/>
      </c>
    </row>
    <row r="243" spans="2:17" x14ac:dyDescent="0.2">
      <c r="B243" s="36"/>
      <c r="C243" s="36"/>
      <c r="D243" s="33" t="str">
        <f t="shared" si="19"/>
        <v/>
      </c>
      <c r="E243" s="34" t="str">
        <f t="shared" si="15"/>
        <v/>
      </c>
      <c r="G243" s="36"/>
      <c r="H243" s="36"/>
      <c r="I243" s="34" t="str">
        <f t="shared" si="16"/>
        <v/>
      </c>
      <c r="K243" s="36"/>
      <c r="L243" s="36"/>
      <c r="M243" s="34" t="str">
        <f t="shared" si="17"/>
        <v/>
      </c>
      <c r="O243" s="385"/>
      <c r="P243" s="36"/>
      <c r="Q243" s="383" t="str">
        <f t="shared" si="18"/>
        <v/>
      </c>
    </row>
    <row r="244" spans="2:17" x14ac:dyDescent="0.2">
      <c r="B244" s="36"/>
      <c r="C244" s="36"/>
      <c r="D244" s="33" t="str">
        <f t="shared" si="19"/>
        <v/>
      </c>
      <c r="E244" s="34" t="str">
        <f t="shared" si="15"/>
        <v/>
      </c>
      <c r="G244" s="36"/>
      <c r="H244" s="36"/>
      <c r="I244" s="34" t="str">
        <f t="shared" si="16"/>
        <v/>
      </c>
      <c r="K244" s="36"/>
      <c r="L244" s="36"/>
      <c r="M244" s="34" t="str">
        <f t="shared" si="17"/>
        <v/>
      </c>
      <c r="O244" s="385"/>
      <c r="P244" s="36"/>
      <c r="Q244" s="383" t="str">
        <f t="shared" si="18"/>
        <v/>
      </c>
    </row>
    <row r="245" spans="2:17" x14ac:dyDescent="0.2">
      <c r="B245" s="36"/>
      <c r="C245" s="36"/>
      <c r="D245" s="33" t="str">
        <f t="shared" si="19"/>
        <v/>
      </c>
      <c r="E245" s="34" t="str">
        <f t="shared" si="15"/>
        <v/>
      </c>
      <c r="G245" s="36"/>
      <c r="H245" s="36"/>
      <c r="I245" s="34" t="str">
        <f t="shared" si="16"/>
        <v/>
      </c>
      <c r="K245" s="36"/>
      <c r="L245" s="36"/>
      <c r="M245" s="34" t="str">
        <f t="shared" si="17"/>
        <v/>
      </c>
      <c r="O245" s="385"/>
      <c r="P245" s="36"/>
      <c r="Q245" s="383" t="str">
        <f t="shared" si="18"/>
        <v/>
      </c>
    </row>
    <row r="246" spans="2:17" x14ac:dyDescent="0.2">
      <c r="B246" s="36"/>
      <c r="C246" s="36"/>
      <c r="D246" s="33" t="str">
        <f t="shared" si="19"/>
        <v/>
      </c>
      <c r="E246" s="34" t="str">
        <f t="shared" si="15"/>
        <v/>
      </c>
      <c r="G246" s="36"/>
      <c r="H246" s="36"/>
      <c r="I246" s="34" t="str">
        <f t="shared" si="16"/>
        <v/>
      </c>
      <c r="K246" s="36"/>
      <c r="L246" s="36"/>
      <c r="M246" s="34" t="str">
        <f t="shared" si="17"/>
        <v/>
      </c>
      <c r="O246" s="385"/>
      <c r="P246" s="36"/>
      <c r="Q246" s="383" t="str">
        <f t="shared" si="18"/>
        <v/>
      </c>
    </row>
    <row r="247" spans="2:17" x14ac:dyDescent="0.2">
      <c r="B247" s="36"/>
      <c r="C247" s="36"/>
      <c r="D247" s="33" t="str">
        <f t="shared" si="19"/>
        <v/>
      </c>
      <c r="E247" s="34" t="str">
        <f t="shared" si="15"/>
        <v/>
      </c>
      <c r="G247" s="36"/>
      <c r="H247" s="36"/>
      <c r="I247" s="34" t="str">
        <f t="shared" si="16"/>
        <v/>
      </c>
      <c r="K247" s="36"/>
      <c r="L247" s="36"/>
      <c r="M247" s="34" t="str">
        <f t="shared" si="17"/>
        <v/>
      </c>
      <c r="O247" s="385"/>
      <c r="P247" s="36"/>
      <c r="Q247" s="383" t="str">
        <f t="shared" si="18"/>
        <v/>
      </c>
    </row>
    <row r="248" spans="2:17" x14ac:dyDescent="0.2">
      <c r="B248" s="36"/>
      <c r="C248" s="36"/>
      <c r="D248" s="33" t="str">
        <f t="shared" si="19"/>
        <v/>
      </c>
      <c r="E248" s="34" t="str">
        <f t="shared" si="15"/>
        <v/>
      </c>
      <c r="G248" s="36"/>
      <c r="H248" s="36"/>
      <c r="I248" s="34" t="str">
        <f t="shared" si="16"/>
        <v/>
      </c>
      <c r="K248" s="36"/>
      <c r="L248" s="36"/>
      <c r="M248" s="34" t="str">
        <f t="shared" si="17"/>
        <v/>
      </c>
      <c r="O248" s="385"/>
      <c r="P248" s="36"/>
      <c r="Q248" s="383" t="str">
        <f t="shared" si="18"/>
        <v/>
      </c>
    </row>
    <row r="249" spans="2:17" x14ac:dyDescent="0.2">
      <c r="B249" s="36"/>
      <c r="C249" s="36"/>
      <c r="D249" s="33" t="str">
        <f t="shared" si="19"/>
        <v/>
      </c>
      <c r="E249" s="34" t="str">
        <f t="shared" si="15"/>
        <v/>
      </c>
      <c r="G249" s="36"/>
      <c r="H249" s="36"/>
      <c r="I249" s="34" t="str">
        <f t="shared" si="16"/>
        <v/>
      </c>
      <c r="K249" s="36"/>
      <c r="L249" s="36"/>
      <c r="M249" s="34" t="str">
        <f t="shared" si="17"/>
        <v/>
      </c>
      <c r="O249" s="385"/>
      <c r="P249" s="36"/>
      <c r="Q249" s="383" t="str">
        <f t="shared" si="18"/>
        <v/>
      </c>
    </row>
    <row r="250" spans="2:17" x14ac:dyDescent="0.2">
      <c r="B250" s="36"/>
      <c r="C250" s="36"/>
      <c r="D250" s="33" t="str">
        <f t="shared" si="19"/>
        <v/>
      </c>
      <c r="E250" s="34" t="str">
        <f t="shared" si="15"/>
        <v/>
      </c>
      <c r="G250" s="36"/>
      <c r="H250" s="36"/>
      <c r="I250" s="34" t="str">
        <f t="shared" si="16"/>
        <v/>
      </c>
      <c r="K250" s="36"/>
      <c r="L250" s="36"/>
      <c r="M250" s="34" t="str">
        <f t="shared" si="17"/>
        <v/>
      </c>
      <c r="O250" s="385"/>
      <c r="P250" s="36"/>
      <c r="Q250" s="383" t="str">
        <f t="shared" si="18"/>
        <v/>
      </c>
    </row>
    <row r="251" spans="2:17" x14ac:dyDescent="0.2">
      <c r="B251" s="36"/>
      <c r="C251" s="36"/>
      <c r="D251" s="33" t="str">
        <f t="shared" si="19"/>
        <v/>
      </c>
      <c r="E251" s="34" t="str">
        <f t="shared" si="15"/>
        <v/>
      </c>
      <c r="G251" s="36"/>
      <c r="H251" s="36"/>
      <c r="I251" s="34" t="str">
        <f t="shared" si="16"/>
        <v/>
      </c>
      <c r="K251" s="36"/>
      <c r="L251" s="36"/>
      <c r="M251" s="34" t="str">
        <f t="shared" si="17"/>
        <v/>
      </c>
      <c r="O251" s="385"/>
      <c r="P251" s="36"/>
      <c r="Q251" s="383" t="str">
        <f t="shared" si="18"/>
        <v/>
      </c>
    </row>
    <row r="252" spans="2:17" x14ac:dyDescent="0.2">
      <c r="B252" s="36"/>
      <c r="C252" s="36"/>
      <c r="D252" s="33" t="str">
        <f t="shared" si="19"/>
        <v/>
      </c>
      <c r="E252" s="34" t="str">
        <f t="shared" si="15"/>
        <v/>
      </c>
      <c r="G252" s="36"/>
      <c r="H252" s="36"/>
      <c r="I252" s="34" t="str">
        <f t="shared" si="16"/>
        <v/>
      </c>
      <c r="K252" s="36"/>
      <c r="L252" s="36"/>
      <c r="M252" s="34" t="str">
        <f t="shared" si="17"/>
        <v/>
      </c>
      <c r="O252" s="385"/>
      <c r="P252" s="36"/>
      <c r="Q252" s="383" t="str">
        <f t="shared" si="18"/>
        <v/>
      </c>
    </row>
    <row r="253" spans="2:17" x14ac:dyDescent="0.2">
      <c r="B253" s="36"/>
      <c r="C253" s="36"/>
      <c r="D253" s="33" t="str">
        <f t="shared" si="19"/>
        <v/>
      </c>
      <c r="E253" s="34" t="str">
        <f t="shared" si="15"/>
        <v/>
      </c>
      <c r="G253" s="36"/>
      <c r="H253" s="36"/>
      <c r="I253" s="34" t="str">
        <f t="shared" si="16"/>
        <v/>
      </c>
      <c r="K253" s="36"/>
      <c r="L253" s="36"/>
      <c r="M253" s="34" t="str">
        <f t="shared" si="17"/>
        <v/>
      </c>
      <c r="O253" s="385"/>
      <c r="P253" s="36"/>
      <c r="Q253" s="383" t="str">
        <f t="shared" si="18"/>
        <v/>
      </c>
    </row>
    <row r="254" spans="2:17" x14ac:dyDescent="0.2">
      <c r="B254" s="36"/>
      <c r="C254" s="36"/>
      <c r="D254" s="33" t="str">
        <f t="shared" si="19"/>
        <v/>
      </c>
      <c r="E254" s="34" t="str">
        <f t="shared" si="15"/>
        <v/>
      </c>
      <c r="G254" s="36"/>
      <c r="H254" s="36"/>
      <c r="I254" s="34" t="str">
        <f t="shared" si="16"/>
        <v/>
      </c>
      <c r="K254" s="36"/>
      <c r="L254" s="36"/>
      <c r="M254" s="34" t="str">
        <f t="shared" si="17"/>
        <v/>
      </c>
      <c r="O254" s="385"/>
      <c r="P254" s="36"/>
      <c r="Q254" s="383" t="str">
        <f t="shared" si="18"/>
        <v/>
      </c>
    </row>
    <row r="255" spans="2:17" x14ac:dyDescent="0.2">
      <c r="B255" s="36"/>
      <c r="C255" s="36"/>
      <c r="D255" s="33" t="str">
        <f t="shared" si="19"/>
        <v/>
      </c>
      <c r="E255" s="34" t="str">
        <f t="shared" si="15"/>
        <v/>
      </c>
      <c r="G255" s="36"/>
      <c r="H255" s="36"/>
      <c r="I255" s="34" t="str">
        <f t="shared" si="16"/>
        <v/>
      </c>
      <c r="K255" s="36"/>
      <c r="L255" s="36"/>
      <c r="M255" s="34" t="str">
        <f t="shared" si="17"/>
        <v/>
      </c>
      <c r="O255" s="385"/>
      <c r="P255" s="36"/>
      <c r="Q255" s="383" t="str">
        <f t="shared" si="18"/>
        <v/>
      </c>
    </row>
    <row r="256" spans="2:17" x14ac:dyDescent="0.2">
      <c r="B256" s="36"/>
      <c r="C256" s="36"/>
      <c r="D256" s="33" t="str">
        <f t="shared" si="19"/>
        <v/>
      </c>
      <c r="E256" s="34" t="str">
        <f t="shared" si="15"/>
        <v/>
      </c>
      <c r="G256" s="36"/>
      <c r="H256" s="36"/>
      <c r="I256" s="34" t="str">
        <f t="shared" si="16"/>
        <v/>
      </c>
      <c r="K256" s="36"/>
      <c r="L256" s="36"/>
      <c r="M256" s="34" t="str">
        <f t="shared" si="17"/>
        <v/>
      </c>
      <c r="O256" s="385"/>
      <c r="P256" s="36"/>
      <c r="Q256" s="383" t="str">
        <f t="shared" si="18"/>
        <v/>
      </c>
    </row>
    <row r="257" spans="2:17" x14ac:dyDescent="0.2">
      <c r="B257" s="36"/>
      <c r="C257" s="36"/>
      <c r="D257" s="33" t="str">
        <f t="shared" si="19"/>
        <v/>
      </c>
      <c r="E257" s="34" t="str">
        <f t="shared" si="15"/>
        <v/>
      </c>
      <c r="G257" s="36"/>
      <c r="H257" s="36"/>
      <c r="I257" s="34" t="str">
        <f t="shared" si="16"/>
        <v/>
      </c>
      <c r="K257" s="36"/>
      <c r="L257" s="36"/>
      <c r="M257" s="34" t="str">
        <f t="shared" si="17"/>
        <v/>
      </c>
      <c r="O257" s="385"/>
      <c r="P257" s="36"/>
      <c r="Q257" s="383" t="str">
        <f t="shared" si="18"/>
        <v/>
      </c>
    </row>
    <row r="258" spans="2:17" x14ac:dyDescent="0.2">
      <c r="B258" s="36"/>
      <c r="C258" s="36"/>
      <c r="D258" s="33" t="str">
        <f t="shared" si="19"/>
        <v/>
      </c>
      <c r="E258" s="34" t="str">
        <f t="shared" si="15"/>
        <v/>
      </c>
      <c r="G258" s="36"/>
      <c r="H258" s="36"/>
      <c r="I258" s="34" t="str">
        <f t="shared" si="16"/>
        <v/>
      </c>
      <c r="K258" s="36"/>
      <c r="L258" s="36"/>
      <c r="M258" s="34" t="str">
        <f t="shared" si="17"/>
        <v/>
      </c>
      <c r="O258" s="385"/>
      <c r="P258" s="36"/>
      <c r="Q258" s="383" t="str">
        <f t="shared" si="18"/>
        <v/>
      </c>
    </row>
    <row r="259" spans="2:17" x14ac:dyDescent="0.2">
      <c r="B259" s="36"/>
      <c r="C259" s="36"/>
      <c r="D259" s="33" t="str">
        <f t="shared" si="19"/>
        <v/>
      </c>
      <c r="E259" s="34" t="str">
        <f t="shared" si="15"/>
        <v/>
      </c>
      <c r="G259" s="36"/>
      <c r="H259" s="36"/>
      <c r="I259" s="34" t="str">
        <f t="shared" si="16"/>
        <v/>
      </c>
      <c r="K259" s="36"/>
      <c r="L259" s="36"/>
      <c r="M259" s="34" t="str">
        <f t="shared" si="17"/>
        <v/>
      </c>
      <c r="O259" s="385"/>
      <c r="P259" s="36"/>
      <c r="Q259" s="383" t="str">
        <f t="shared" si="18"/>
        <v/>
      </c>
    </row>
    <row r="260" spans="2:17" x14ac:dyDescent="0.2">
      <c r="B260" s="36"/>
      <c r="C260" s="36"/>
      <c r="D260" s="33" t="str">
        <f t="shared" si="19"/>
        <v/>
      </c>
      <c r="E260" s="34" t="str">
        <f t="shared" si="15"/>
        <v/>
      </c>
      <c r="G260" s="36"/>
      <c r="H260" s="36"/>
      <c r="I260" s="34" t="str">
        <f t="shared" si="16"/>
        <v/>
      </c>
      <c r="K260" s="36"/>
      <c r="L260" s="36"/>
      <c r="M260" s="34" t="str">
        <f t="shared" si="17"/>
        <v/>
      </c>
      <c r="O260" s="385"/>
      <c r="P260" s="36"/>
      <c r="Q260" s="383" t="str">
        <f t="shared" si="18"/>
        <v/>
      </c>
    </row>
    <row r="261" spans="2:17" x14ac:dyDescent="0.2">
      <c r="B261" s="36"/>
      <c r="C261" s="36"/>
      <c r="D261" s="33" t="str">
        <f t="shared" si="19"/>
        <v/>
      </c>
      <c r="E261" s="34" t="str">
        <f t="shared" si="15"/>
        <v/>
      </c>
      <c r="G261" s="36"/>
      <c r="H261" s="36"/>
      <c r="I261" s="34" t="str">
        <f t="shared" si="16"/>
        <v/>
      </c>
      <c r="K261" s="36"/>
      <c r="L261" s="36"/>
      <c r="M261" s="34" t="str">
        <f t="shared" si="17"/>
        <v/>
      </c>
      <c r="O261" s="385"/>
      <c r="P261" s="36"/>
      <c r="Q261" s="383" t="str">
        <f t="shared" si="18"/>
        <v/>
      </c>
    </row>
    <row r="262" spans="2:17" x14ac:dyDescent="0.2">
      <c r="B262" s="36"/>
      <c r="C262" s="36"/>
      <c r="D262" s="33" t="str">
        <f t="shared" si="19"/>
        <v/>
      </c>
      <c r="E262" s="34" t="str">
        <f t="shared" si="15"/>
        <v/>
      </c>
      <c r="G262" s="36"/>
      <c r="H262" s="36"/>
      <c r="I262" s="34" t="str">
        <f t="shared" si="16"/>
        <v/>
      </c>
      <c r="K262" s="36"/>
      <c r="L262" s="36"/>
      <c r="M262" s="34" t="str">
        <f t="shared" si="17"/>
        <v/>
      </c>
      <c r="O262" s="385"/>
      <c r="P262" s="36"/>
      <c r="Q262" s="383" t="str">
        <f t="shared" si="18"/>
        <v/>
      </c>
    </row>
    <row r="263" spans="2:17" x14ac:dyDescent="0.2">
      <c r="B263" s="36"/>
      <c r="C263" s="36"/>
      <c r="D263" s="33" t="str">
        <f t="shared" si="19"/>
        <v/>
      </c>
      <c r="E263" s="34" t="str">
        <f t="shared" si="15"/>
        <v/>
      </c>
      <c r="G263" s="36"/>
      <c r="H263" s="36"/>
      <c r="I263" s="34" t="str">
        <f t="shared" si="16"/>
        <v/>
      </c>
      <c r="K263" s="36"/>
      <c r="L263" s="36"/>
      <c r="M263" s="34" t="str">
        <f t="shared" si="17"/>
        <v/>
      </c>
      <c r="O263" s="385"/>
      <c r="P263" s="36"/>
      <c r="Q263" s="383" t="str">
        <f t="shared" si="18"/>
        <v/>
      </c>
    </row>
    <row r="264" spans="2:17" x14ac:dyDescent="0.2">
      <c r="B264" s="36"/>
      <c r="C264" s="36"/>
      <c r="D264" s="33" t="str">
        <f t="shared" si="19"/>
        <v/>
      </c>
      <c r="E264" s="34" t="str">
        <f t="shared" si="15"/>
        <v/>
      </c>
      <c r="G264" s="36"/>
      <c r="H264" s="36"/>
      <c r="I264" s="34" t="str">
        <f t="shared" si="16"/>
        <v/>
      </c>
      <c r="K264" s="36"/>
      <c r="L264" s="36"/>
      <c r="M264" s="34" t="str">
        <f t="shared" si="17"/>
        <v/>
      </c>
      <c r="O264" s="385"/>
      <c r="P264" s="36"/>
      <c r="Q264" s="383" t="str">
        <f t="shared" si="18"/>
        <v/>
      </c>
    </row>
    <row r="265" spans="2:17" x14ac:dyDescent="0.2">
      <c r="B265" s="36"/>
      <c r="C265" s="36"/>
      <c r="D265" s="33" t="str">
        <f t="shared" si="19"/>
        <v/>
      </c>
      <c r="E265" s="34" t="str">
        <f t="shared" si="15"/>
        <v/>
      </c>
      <c r="G265" s="36"/>
      <c r="H265" s="36"/>
      <c r="I265" s="34" t="str">
        <f t="shared" si="16"/>
        <v/>
      </c>
      <c r="K265" s="36"/>
      <c r="L265" s="36"/>
      <c r="M265" s="34" t="str">
        <f t="shared" si="17"/>
        <v/>
      </c>
      <c r="O265" s="385"/>
      <c r="P265" s="36"/>
      <c r="Q265" s="383" t="str">
        <f t="shared" si="18"/>
        <v/>
      </c>
    </row>
    <row r="266" spans="2:17" x14ac:dyDescent="0.2">
      <c r="B266" s="36"/>
      <c r="C266" s="36"/>
      <c r="D266" s="33" t="str">
        <f t="shared" si="19"/>
        <v/>
      </c>
      <c r="E266" s="34" t="str">
        <f t="shared" si="15"/>
        <v/>
      </c>
      <c r="G266" s="36"/>
      <c r="H266" s="36"/>
      <c r="I266" s="34" t="str">
        <f t="shared" si="16"/>
        <v/>
      </c>
      <c r="K266" s="36"/>
      <c r="L266" s="36"/>
      <c r="M266" s="34" t="str">
        <f t="shared" si="17"/>
        <v/>
      </c>
      <c r="O266" s="385"/>
      <c r="P266" s="36"/>
      <c r="Q266" s="383" t="str">
        <f t="shared" si="18"/>
        <v/>
      </c>
    </row>
    <row r="267" spans="2:17" x14ac:dyDescent="0.2">
      <c r="B267" s="36"/>
      <c r="C267" s="36"/>
      <c r="D267" s="33" t="str">
        <f t="shared" si="19"/>
        <v/>
      </c>
      <c r="E267" s="34" t="str">
        <f t="shared" si="15"/>
        <v/>
      </c>
      <c r="G267" s="36"/>
      <c r="H267" s="36"/>
      <c r="I267" s="34" t="str">
        <f t="shared" si="16"/>
        <v/>
      </c>
      <c r="K267" s="36"/>
      <c r="L267" s="36"/>
      <c r="M267" s="34" t="str">
        <f t="shared" si="17"/>
        <v/>
      </c>
      <c r="O267" s="385"/>
      <c r="P267" s="36"/>
      <c r="Q267" s="383" t="str">
        <f t="shared" si="18"/>
        <v/>
      </c>
    </row>
    <row r="268" spans="2:17" x14ac:dyDescent="0.2">
      <c r="B268" s="36"/>
      <c r="C268" s="36"/>
      <c r="D268" s="33" t="str">
        <f t="shared" si="19"/>
        <v/>
      </c>
      <c r="E268" s="34" t="str">
        <f t="shared" si="15"/>
        <v/>
      </c>
      <c r="G268" s="36"/>
      <c r="H268" s="36"/>
      <c r="I268" s="34" t="str">
        <f t="shared" si="16"/>
        <v/>
      </c>
      <c r="K268" s="36"/>
      <c r="L268" s="36"/>
      <c r="M268" s="34" t="str">
        <f t="shared" si="17"/>
        <v/>
      </c>
      <c r="O268" s="385"/>
      <c r="P268" s="36"/>
      <c r="Q268" s="383" t="str">
        <f t="shared" si="18"/>
        <v/>
      </c>
    </row>
    <row r="269" spans="2:17" x14ac:dyDescent="0.2">
      <c r="B269" s="36"/>
      <c r="C269" s="36"/>
      <c r="D269" s="33" t="str">
        <f t="shared" si="19"/>
        <v/>
      </c>
      <c r="E269" s="34" t="str">
        <f t="shared" si="15"/>
        <v/>
      </c>
      <c r="G269" s="36"/>
      <c r="H269" s="36"/>
      <c r="I269" s="34" t="str">
        <f t="shared" si="16"/>
        <v/>
      </c>
      <c r="K269" s="36"/>
      <c r="L269" s="36"/>
      <c r="M269" s="34" t="str">
        <f t="shared" si="17"/>
        <v/>
      </c>
      <c r="O269" s="385"/>
      <c r="P269" s="36"/>
      <c r="Q269" s="383" t="str">
        <f t="shared" si="18"/>
        <v/>
      </c>
    </row>
    <row r="270" spans="2:17" x14ac:dyDescent="0.2">
      <c r="B270" s="36"/>
      <c r="C270" s="36"/>
      <c r="D270" s="33" t="str">
        <f t="shared" si="19"/>
        <v/>
      </c>
      <c r="E270" s="34" t="str">
        <f t="shared" si="15"/>
        <v/>
      </c>
      <c r="G270" s="36"/>
      <c r="H270" s="36"/>
      <c r="I270" s="34" t="str">
        <f t="shared" si="16"/>
        <v/>
      </c>
      <c r="K270" s="36"/>
      <c r="L270" s="36"/>
      <c r="M270" s="34" t="str">
        <f t="shared" si="17"/>
        <v/>
      </c>
      <c r="O270" s="385"/>
      <c r="P270" s="36"/>
      <c r="Q270" s="383" t="str">
        <f t="shared" si="18"/>
        <v/>
      </c>
    </row>
    <row r="271" spans="2:17" x14ac:dyDescent="0.2">
      <c r="B271" s="36"/>
      <c r="C271" s="36"/>
      <c r="D271" s="33" t="str">
        <f t="shared" si="19"/>
        <v/>
      </c>
      <c r="E271" s="34" t="str">
        <f t="shared" si="15"/>
        <v/>
      </c>
      <c r="G271" s="36"/>
      <c r="H271" s="36"/>
      <c r="I271" s="34" t="str">
        <f t="shared" si="16"/>
        <v/>
      </c>
      <c r="K271" s="36"/>
      <c r="L271" s="36"/>
      <c r="M271" s="34" t="str">
        <f t="shared" si="17"/>
        <v/>
      </c>
      <c r="O271" s="385"/>
      <c r="P271" s="36"/>
      <c r="Q271" s="383" t="str">
        <f t="shared" si="18"/>
        <v/>
      </c>
    </row>
    <row r="272" spans="2:17" x14ac:dyDescent="0.2">
      <c r="B272" s="36"/>
      <c r="C272" s="36"/>
      <c r="D272" s="33" t="str">
        <f t="shared" si="19"/>
        <v/>
      </c>
      <c r="E272" s="34" t="str">
        <f t="shared" si="15"/>
        <v/>
      </c>
      <c r="G272" s="36"/>
      <c r="H272" s="36"/>
      <c r="I272" s="34" t="str">
        <f t="shared" si="16"/>
        <v/>
      </c>
      <c r="K272" s="36"/>
      <c r="L272" s="36"/>
      <c r="M272" s="34" t="str">
        <f t="shared" si="17"/>
        <v/>
      </c>
      <c r="O272" s="385"/>
      <c r="P272" s="36"/>
      <c r="Q272" s="383" t="str">
        <f t="shared" si="18"/>
        <v/>
      </c>
    </row>
    <row r="273" spans="2:17" x14ac:dyDescent="0.2">
      <c r="B273" s="36"/>
      <c r="C273" s="36"/>
      <c r="D273" s="33" t="str">
        <f t="shared" si="19"/>
        <v/>
      </c>
      <c r="E273" s="34" t="str">
        <f t="shared" si="15"/>
        <v/>
      </c>
      <c r="G273" s="36"/>
      <c r="H273" s="36"/>
      <c r="I273" s="34" t="str">
        <f t="shared" si="16"/>
        <v/>
      </c>
      <c r="K273" s="36"/>
      <c r="L273" s="36"/>
      <c r="M273" s="34" t="str">
        <f t="shared" si="17"/>
        <v/>
      </c>
      <c r="O273" s="385"/>
      <c r="P273" s="36"/>
      <c r="Q273" s="383" t="str">
        <f t="shared" si="18"/>
        <v/>
      </c>
    </row>
    <row r="274" spans="2:17" x14ac:dyDescent="0.2">
      <c r="B274" s="36"/>
      <c r="C274" s="36"/>
      <c r="D274" s="33" t="str">
        <f t="shared" si="19"/>
        <v/>
      </c>
      <c r="E274" s="34" t="str">
        <f t="shared" si="15"/>
        <v/>
      </c>
      <c r="G274" s="36"/>
      <c r="H274" s="36"/>
      <c r="I274" s="34" t="str">
        <f t="shared" si="16"/>
        <v/>
      </c>
      <c r="K274" s="36"/>
      <c r="L274" s="36"/>
      <c r="M274" s="34" t="str">
        <f t="shared" si="17"/>
        <v/>
      </c>
      <c r="O274" s="385"/>
      <c r="P274" s="36"/>
      <c r="Q274" s="383" t="str">
        <f t="shared" si="18"/>
        <v/>
      </c>
    </row>
    <row r="275" spans="2:17" x14ac:dyDescent="0.2">
      <c r="B275" s="36"/>
      <c r="C275" s="36"/>
      <c r="D275" s="33" t="str">
        <f t="shared" si="19"/>
        <v/>
      </c>
      <c r="E275" s="34" t="str">
        <f t="shared" si="15"/>
        <v/>
      </c>
      <c r="G275" s="36"/>
      <c r="H275" s="36"/>
      <c r="I275" s="34" t="str">
        <f t="shared" si="16"/>
        <v/>
      </c>
      <c r="K275" s="36"/>
      <c r="L275" s="36"/>
      <c r="M275" s="34" t="str">
        <f t="shared" si="17"/>
        <v/>
      </c>
      <c r="O275" s="385"/>
      <c r="P275" s="36"/>
      <c r="Q275" s="383" t="str">
        <f t="shared" si="18"/>
        <v/>
      </c>
    </row>
    <row r="276" spans="2:17" x14ac:dyDescent="0.2">
      <c r="B276" s="36"/>
      <c r="C276" s="36"/>
      <c r="D276" s="33" t="str">
        <f t="shared" si="19"/>
        <v/>
      </c>
      <c r="E276" s="34" t="str">
        <f t="shared" si="15"/>
        <v/>
      </c>
      <c r="G276" s="36"/>
      <c r="H276" s="36"/>
      <c r="I276" s="34" t="str">
        <f t="shared" si="16"/>
        <v/>
      </c>
      <c r="K276" s="36"/>
      <c r="L276" s="36"/>
      <c r="M276" s="34" t="str">
        <f t="shared" si="17"/>
        <v/>
      </c>
      <c r="O276" s="385"/>
      <c r="P276" s="36"/>
      <c r="Q276" s="383" t="str">
        <f t="shared" si="18"/>
        <v/>
      </c>
    </row>
    <row r="277" spans="2:17" x14ac:dyDescent="0.2">
      <c r="B277" s="36"/>
      <c r="C277" s="36"/>
      <c r="D277" s="33" t="str">
        <f t="shared" si="19"/>
        <v/>
      </c>
      <c r="E277" s="34" t="str">
        <f t="shared" si="15"/>
        <v/>
      </c>
      <c r="G277" s="36"/>
      <c r="H277" s="36"/>
      <c r="I277" s="34" t="str">
        <f t="shared" si="16"/>
        <v/>
      </c>
      <c r="K277" s="36"/>
      <c r="L277" s="36"/>
      <c r="M277" s="34" t="str">
        <f t="shared" si="17"/>
        <v/>
      </c>
      <c r="O277" s="385"/>
      <c r="P277" s="36"/>
      <c r="Q277" s="383" t="str">
        <f t="shared" si="18"/>
        <v/>
      </c>
    </row>
    <row r="278" spans="2:17" x14ac:dyDescent="0.2">
      <c r="B278" s="36"/>
      <c r="C278" s="36"/>
      <c r="D278" s="33" t="str">
        <f t="shared" si="19"/>
        <v/>
      </c>
      <c r="E278" s="34" t="str">
        <f t="shared" si="15"/>
        <v/>
      </c>
      <c r="G278" s="36"/>
      <c r="H278" s="36"/>
      <c r="I278" s="34" t="str">
        <f t="shared" si="16"/>
        <v/>
      </c>
      <c r="K278" s="36"/>
      <c r="L278" s="36"/>
      <c r="M278" s="34" t="str">
        <f t="shared" si="17"/>
        <v/>
      </c>
      <c r="O278" s="385"/>
      <c r="P278" s="36"/>
      <c r="Q278" s="383" t="str">
        <f t="shared" si="18"/>
        <v/>
      </c>
    </row>
    <row r="279" spans="2:17" x14ac:dyDescent="0.2">
      <c r="B279" s="36"/>
      <c r="C279" s="36"/>
      <c r="D279" s="33" t="str">
        <f t="shared" si="19"/>
        <v/>
      </c>
      <c r="E279" s="34" t="str">
        <f t="shared" si="15"/>
        <v/>
      </c>
      <c r="G279" s="36"/>
      <c r="H279" s="36"/>
      <c r="I279" s="34" t="str">
        <f t="shared" si="16"/>
        <v/>
      </c>
      <c r="K279" s="36"/>
      <c r="L279" s="36"/>
      <c r="M279" s="34" t="str">
        <f t="shared" si="17"/>
        <v/>
      </c>
      <c r="O279" s="385"/>
      <c r="P279" s="36"/>
      <c r="Q279" s="383" t="str">
        <f t="shared" si="18"/>
        <v/>
      </c>
    </row>
    <row r="280" spans="2:17" x14ac:dyDescent="0.2">
      <c r="B280" s="36"/>
      <c r="C280" s="36"/>
      <c r="D280" s="33" t="str">
        <f t="shared" si="19"/>
        <v/>
      </c>
      <c r="E280" s="34" t="str">
        <f t="shared" si="15"/>
        <v/>
      </c>
      <c r="G280" s="36"/>
      <c r="H280" s="36"/>
      <c r="I280" s="34" t="str">
        <f t="shared" si="16"/>
        <v/>
      </c>
      <c r="K280" s="36"/>
      <c r="L280" s="36"/>
      <c r="M280" s="34" t="str">
        <f t="shared" si="17"/>
        <v/>
      </c>
      <c r="O280" s="385"/>
      <c r="P280" s="36"/>
      <c r="Q280" s="383" t="str">
        <f t="shared" si="18"/>
        <v/>
      </c>
    </row>
    <row r="281" spans="2:17" x14ac:dyDescent="0.2">
      <c r="B281" s="36"/>
      <c r="C281" s="36"/>
      <c r="D281" s="33" t="str">
        <f t="shared" si="19"/>
        <v/>
      </c>
      <c r="E281" s="34" t="str">
        <f t="shared" si="15"/>
        <v/>
      </c>
      <c r="G281" s="36"/>
      <c r="H281" s="36"/>
      <c r="I281" s="34" t="str">
        <f t="shared" si="16"/>
        <v/>
      </c>
      <c r="K281" s="36"/>
      <c r="L281" s="36"/>
      <c r="M281" s="34" t="str">
        <f t="shared" si="17"/>
        <v/>
      </c>
      <c r="O281" s="385"/>
      <c r="P281" s="36"/>
      <c r="Q281" s="383" t="str">
        <f t="shared" si="18"/>
        <v/>
      </c>
    </row>
    <row r="282" spans="2:17" x14ac:dyDescent="0.2">
      <c r="B282" s="36"/>
      <c r="C282" s="36"/>
      <c r="D282" s="33" t="str">
        <f t="shared" si="19"/>
        <v/>
      </c>
      <c r="E282" s="34" t="str">
        <f t="shared" si="15"/>
        <v/>
      </c>
      <c r="G282" s="36"/>
      <c r="H282" s="36"/>
      <c r="I282" s="34" t="str">
        <f t="shared" si="16"/>
        <v/>
      </c>
      <c r="K282" s="36"/>
      <c r="L282" s="36"/>
      <c r="M282" s="34" t="str">
        <f t="shared" si="17"/>
        <v/>
      </c>
      <c r="O282" s="385"/>
      <c r="P282" s="36"/>
      <c r="Q282" s="383" t="str">
        <f t="shared" si="18"/>
        <v/>
      </c>
    </row>
    <row r="283" spans="2:17" x14ac:dyDescent="0.2">
      <c r="B283" s="36"/>
      <c r="C283" s="36"/>
      <c r="D283" s="33" t="str">
        <f t="shared" si="19"/>
        <v/>
      </c>
      <c r="E283" s="34" t="str">
        <f t="shared" si="15"/>
        <v/>
      </c>
      <c r="G283" s="36"/>
      <c r="H283" s="36"/>
      <c r="I283" s="34" t="str">
        <f t="shared" si="16"/>
        <v/>
      </c>
      <c r="K283" s="36"/>
      <c r="L283" s="36"/>
      <c r="M283" s="34" t="str">
        <f t="shared" si="17"/>
        <v/>
      </c>
      <c r="O283" s="385"/>
      <c r="P283" s="36"/>
      <c r="Q283" s="383" t="str">
        <f t="shared" si="18"/>
        <v/>
      </c>
    </row>
    <row r="284" spans="2:17" x14ac:dyDescent="0.2">
      <c r="B284" s="36"/>
      <c r="C284" s="36"/>
      <c r="D284" s="33" t="str">
        <f t="shared" si="19"/>
        <v/>
      </c>
      <c r="E284" s="34" t="str">
        <f t="shared" si="15"/>
        <v/>
      </c>
      <c r="G284" s="36"/>
      <c r="H284" s="36"/>
      <c r="I284" s="34" t="str">
        <f t="shared" si="16"/>
        <v/>
      </c>
      <c r="K284" s="36"/>
      <c r="L284" s="36"/>
      <c r="M284" s="34" t="str">
        <f t="shared" si="17"/>
        <v/>
      </c>
      <c r="O284" s="385"/>
      <c r="P284" s="36"/>
      <c r="Q284" s="383" t="str">
        <f t="shared" si="18"/>
        <v/>
      </c>
    </row>
    <row r="285" spans="2:17" x14ac:dyDescent="0.2">
      <c r="B285" s="36"/>
      <c r="C285" s="36"/>
      <c r="D285" s="33" t="str">
        <f t="shared" si="19"/>
        <v/>
      </c>
      <c r="E285" s="34" t="str">
        <f t="shared" si="15"/>
        <v/>
      </c>
      <c r="G285" s="36"/>
      <c r="H285" s="36"/>
      <c r="I285" s="34" t="str">
        <f t="shared" si="16"/>
        <v/>
      </c>
      <c r="K285" s="36"/>
      <c r="L285" s="36"/>
      <c r="M285" s="34" t="str">
        <f t="shared" si="17"/>
        <v/>
      </c>
      <c r="O285" s="385"/>
      <c r="P285" s="36"/>
      <c r="Q285" s="383" t="str">
        <f t="shared" si="18"/>
        <v/>
      </c>
    </row>
    <row r="286" spans="2:17" x14ac:dyDescent="0.2">
      <c r="B286" s="36"/>
      <c r="C286" s="36"/>
      <c r="D286" s="33" t="str">
        <f t="shared" si="19"/>
        <v/>
      </c>
      <c r="E286" s="34" t="str">
        <f t="shared" si="15"/>
        <v/>
      </c>
      <c r="G286" s="36"/>
      <c r="H286" s="36"/>
      <c r="I286" s="34" t="str">
        <f t="shared" si="16"/>
        <v/>
      </c>
      <c r="K286" s="36"/>
      <c r="L286" s="36"/>
      <c r="M286" s="34" t="str">
        <f t="shared" si="17"/>
        <v/>
      </c>
      <c r="O286" s="385"/>
      <c r="P286" s="36"/>
      <c r="Q286" s="383" t="str">
        <f t="shared" si="18"/>
        <v/>
      </c>
    </row>
    <row r="287" spans="2:17" x14ac:dyDescent="0.2">
      <c r="B287" s="36"/>
      <c r="C287" s="36"/>
      <c r="D287" s="33" t="str">
        <f t="shared" si="19"/>
        <v/>
      </c>
      <c r="E287" s="34" t="str">
        <f t="shared" ref="E287:E350" si="20">IF(ISBLANK(B287),"",IF(OR($AC$7="",$AE$7=""),"",IF(AND(MONTH(B287)&gt;=MONTH($AC$7&amp;1),MONTH(B287)&lt;=MONTH($AE$7&amp;1)),"summer","winter")))</f>
        <v/>
      </c>
      <c r="G287" s="36"/>
      <c r="H287" s="36"/>
      <c r="I287" s="34" t="str">
        <f t="shared" ref="I287:I350" si="21">IF(ISBLANK(G287),"",IF(OR($AC$7="",$AE$7=""),"",IF(AND(MONTH(G287)&gt;=MONTH($AC$7&amp;1),MONTH(G287)&lt;=MONTH($AE$7&amp;1)),"summer","winter")))</f>
        <v/>
      </c>
      <c r="K287" s="36"/>
      <c r="L287" s="36"/>
      <c r="M287" s="34" t="str">
        <f t="shared" ref="M287:M350" si="22">IF(ISBLANK(K287),"",IF(OR($AC$7="",$AE$7=""),"",IF(AND(MONTH(K287)&gt;=MONTH($AC$7&amp;1),MONTH(K287)&lt;=MONTH($AE$7&amp;1)),"summer","winter")))</f>
        <v/>
      </c>
      <c r="O287" s="385"/>
      <c r="P287" s="36"/>
      <c r="Q287" s="383" t="str">
        <f t="shared" ref="Q287:Q350" si="23">IF(ISBLANK(O287),"",IF(OR($AC$7="",$AE$7=""),"",IF(AND(MONTH(O287)&gt;=MONTH($AC$7&amp;1),MONTH(O287)&lt;=MONTH($AE$7&amp;1)),"summer","winter")))</f>
        <v/>
      </c>
    </row>
    <row r="288" spans="2:17" ht="13.5" thickBot="1" x14ac:dyDescent="0.25">
      <c r="B288" s="36"/>
      <c r="C288" s="36"/>
      <c r="D288" s="33" t="str">
        <f t="shared" ref="D288:D351" si="24">IF(ISBLANK(C288),"",IF(LEFT(C288,1)="&lt;",0,VALUE(C288)))</f>
        <v/>
      </c>
      <c r="E288" s="34" t="str">
        <f t="shared" si="20"/>
        <v/>
      </c>
      <c r="G288" s="36"/>
      <c r="H288" s="36"/>
      <c r="I288" s="34" t="str">
        <f t="shared" si="21"/>
        <v/>
      </c>
      <c r="K288" s="36"/>
      <c r="L288" s="36"/>
      <c r="M288" s="34" t="str">
        <f t="shared" si="22"/>
        <v/>
      </c>
      <c r="O288" s="386"/>
      <c r="P288" s="387"/>
      <c r="Q288" s="388" t="str">
        <f t="shared" si="23"/>
        <v/>
      </c>
    </row>
    <row r="289" spans="2:17" x14ac:dyDescent="0.2">
      <c r="B289" s="36"/>
      <c r="C289" s="36"/>
      <c r="D289" s="33" t="str">
        <f t="shared" si="24"/>
        <v/>
      </c>
      <c r="E289" s="34" t="str">
        <f t="shared" si="20"/>
        <v/>
      </c>
      <c r="G289" s="36"/>
      <c r="H289" s="36"/>
      <c r="I289" s="34" t="str">
        <f t="shared" si="21"/>
        <v/>
      </c>
      <c r="K289" s="36"/>
      <c r="L289" s="36"/>
      <c r="M289" s="34" t="str">
        <f t="shared" si="22"/>
        <v/>
      </c>
      <c r="O289" s="36"/>
      <c r="P289" s="36"/>
      <c r="Q289" s="361" t="str">
        <f t="shared" si="23"/>
        <v/>
      </c>
    </row>
    <row r="290" spans="2:17" x14ac:dyDescent="0.2">
      <c r="B290" s="36"/>
      <c r="C290" s="36"/>
      <c r="D290" s="33" t="str">
        <f t="shared" si="24"/>
        <v/>
      </c>
      <c r="E290" s="34" t="str">
        <f t="shared" si="20"/>
        <v/>
      </c>
      <c r="G290" s="36"/>
      <c r="H290" s="36"/>
      <c r="I290" s="34" t="str">
        <f t="shared" si="21"/>
        <v/>
      </c>
      <c r="K290" s="36"/>
      <c r="L290" s="36"/>
      <c r="M290" s="34" t="str">
        <f t="shared" si="22"/>
        <v/>
      </c>
      <c r="O290" s="36"/>
      <c r="P290" s="36"/>
      <c r="Q290" s="34" t="str">
        <f t="shared" si="23"/>
        <v/>
      </c>
    </row>
    <row r="291" spans="2:17" x14ac:dyDescent="0.2">
      <c r="B291" s="36"/>
      <c r="C291" s="36"/>
      <c r="D291" s="33" t="str">
        <f t="shared" si="24"/>
        <v/>
      </c>
      <c r="E291" s="34" t="str">
        <f t="shared" si="20"/>
        <v/>
      </c>
      <c r="G291" s="36"/>
      <c r="H291" s="36"/>
      <c r="I291" s="34" t="str">
        <f t="shared" si="21"/>
        <v/>
      </c>
      <c r="K291" s="36"/>
      <c r="L291" s="36"/>
      <c r="M291" s="34" t="str">
        <f t="shared" si="22"/>
        <v/>
      </c>
      <c r="O291" s="36"/>
      <c r="P291" s="36"/>
      <c r="Q291" s="34" t="str">
        <f t="shared" si="23"/>
        <v/>
      </c>
    </row>
    <row r="292" spans="2:17" x14ac:dyDescent="0.2">
      <c r="B292" s="36"/>
      <c r="C292" s="36"/>
      <c r="D292" s="33" t="str">
        <f t="shared" si="24"/>
        <v/>
      </c>
      <c r="E292" s="34" t="str">
        <f t="shared" si="20"/>
        <v/>
      </c>
      <c r="G292" s="36"/>
      <c r="H292" s="36"/>
      <c r="I292" s="34" t="str">
        <f t="shared" si="21"/>
        <v/>
      </c>
      <c r="K292" s="36"/>
      <c r="L292" s="36"/>
      <c r="M292" s="34" t="str">
        <f t="shared" si="22"/>
        <v/>
      </c>
      <c r="O292" s="36"/>
      <c r="P292" s="36"/>
      <c r="Q292" s="34" t="str">
        <f t="shared" si="23"/>
        <v/>
      </c>
    </row>
    <row r="293" spans="2:17" x14ac:dyDescent="0.2">
      <c r="B293" s="36"/>
      <c r="C293" s="36"/>
      <c r="D293" s="33" t="str">
        <f t="shared" si="24"/>
        <v/>
      </c>
      <c r="E293" s="34" t="str">
        <f t="shared" si="20"/>
        <v/>
      </c>
      <c r="G293" s="36"/>
      <c r="H293" s="36"/>
      <c r="I293" s="34" t="str">
        <f t="shared" si="21"/>
        <v/>
      </c>
      <c r="K293" s="36"/>
      <c r="L293" s="36"/>
      <c r="M293" s="34" t="str">
        <f t="shared" si="22"/>
        <v/>
      </c>
      <c r="O293" s="36"/>
      <c r="P293" s="36"/>
      <c r="Q293" s="34" t="str">
        <f t="shared" si="23"/>
        <v/>
      </c>
    </row>
    <row r="294" spans="2:17" x14ac:dyDescent="0.2">
      <c r="B294" s="36"/>
      <c r="C294" s="36"/>
      <c r="D294" s="33" t="str">
        <f t="shared" si="24"/>
        <v/>
      </c>
      <c r="E294" s="34" t="str">
        <f t="shared" si="20"/>
        <v/>
      </c>
      <c r="G294" s="36"/>
      <c r="H294" s="36"/>
      <c r="I294" s="34" t="str">
        <f t="shared" si="21"/>
        <v/>
      </c>
      <c r="K294" s="36"/>
      <c r="L294" s="36"/>
      <c r="M294" s="34" t="str">
        <f t="shared" si="22"/>
        <v/>
      </c>
      <c r="O294" s="36"/>
      <c r="P294" s="36"/>
      <c r="Q294" s="34" t="str">
        <f t="shared" si="23"/>
        <v/>
      </c>
    </row>
    <row r="295" spans="2:17" x14ac:dyDescent="0.2">
      <c r="B295" s="36"/>
      <c r="C295" s="36"/>
      <c r="D295" s="33" t="str">
        <f t="shared" si="24"/>
        <v/>
      </c>
      <c r="E295" s="34" t="str">
        <f t="shared" si="20"/>
        <v/>
      </c>
      <c r="G295" s="36"/>
      <c r="H295" s="36"/>
      <c r="I295" s="34" t="str">
        <f t="shared" si="21"/>
        <v/>
      </c>
      <c r="K295" s="36"/>
      <c r="L295" s="36"/>
      <c r="M295" s="34" t="str">
        <f t="shared" si="22"/>
        <v/>
      </c>
      <c r="O295" s="36"/>
      <c r="P295" s="36"/>
      <c r="Q295" s="34" t="str">
        <f t="shared" si="23"/>
        <v/>
      </c>
    </row>
    <row r="296" spans="2:17" x14ac:dyDescent="0.2">
      <c r="B296" s="36"/>
      <c r="C296" s="36"/>
      <c r="D296" s="33" t="str">
        <f t="shared" si="24"/>
        <v/>
      </c>
      <c r="E296" s="34" t="str">
        <f t="shared" si="20"/>
        <v/>
      </c>
      <c r="G296" s="36"/>
      <c r="H296" s="36"/>
      <c r="I296" s="34" t="str">
        <f t="shared" si="21"/>
        <v/>
      </c>
      <c r="K296" s="36"/>
      <c r="L296" s="36"/>
      <c r="M296" s="34" t="str">
        <f t="shared" si="22"/>
        <v/>
      </c>
      <c r="O296" s="36"/>
      <c r="P296" s="36"/>
      <c r="Q296" s="34" t="str">
        <f t="shared" si="23"/>
        <v/>
      </c>
    </row>
    <row r="297" spans="2:17" x14ac:dyDescent="0.2">
      <c r="B297" s="36"/>
      <c r="C297" s="36"/>
      <c r="D297" s="33" t="str">
        <f t="shared" si="24"/>
        <v/>
      </c>
      <c r="E297" s="34" t="str">
        <f t="shared" si="20"/>
        <v/>
      </c>
      <c r="G297" s="36"/>
      <c r="H297" s="36"/>
      <c r="I297" s="34" t="str">
        <f t="shared" si="21"/>
        <v/>
      </c>
      <c r="K297" s="36"/>
      <c r="L297" s="36"/>
      <c r="M297" s="34" t="str">
        <f t="shared" si="22"/>
        <v/>
      </c>
      <c r="O297" s="36"/>
      <c r="P297" s="36"/>
      <c r="Q297" s="34" t="str">
        <f t="shared" si="23"/>
        <v/>
      </c>
    </row>
    <row r="298" spans="2:17" x14ac:dyDescent="0.2">
      <c r="B298" s="36"/>
      <c r="C298" s="36"/>
      <c r="D298" s="33" t="str">
        <f t="shared" si="24"/>
        <v/>
      </c>
      <c r="E298" s="34" t="str">
        <f t="shared" si="20"/>
        <v/>
      </c>
      <c r="G298" s="36"/>
      <c r="H298" s="36"/>
      <c r="I298" s="34" t="str">
        <f t="shared" si="21"/>
        <v/>
      </c>
      <c r="K298" s="36"/>
      <c r="L298" s="36"/>
      <c r="M298" s="34" t="str">
        <f t="shared" si="22"/>
        <v/>
      </c>
      <c r="O298" s="36"/>
      <c r="P298" s="36"/>
      <c r="Q298" s="34" t="str">
        <f t="shared" si="23"/>
        <v/>
      </c>
    </row>
    <row r="299" spans="2:17" x14ac:dyDescent="0.2">
      <c r="B299" s="36"/>
      <c r="C299" s="36"/>
      <c r="D299" s="33" t="str">
        <f t="shared" si="24"/>
        <v/>
      </c>
      <c r="E299" s="34" t="str">
        <f t="shared" si="20"/>
        <v/>
      </c>
      <c r="G299" s="36"/>
      <c r="H299" s="36"/>
      <c r="I299" s="34" t="str">
        <f t="shared" si="21"/>
        <v/>
      </c>
      <c r="K299" s="36"/>
      <c r="L299" s="36"/>
      <c r="M299" s="34" t="str">
        <f t="shared" si="22"/>
        <v/>
      </c>
      <c r="O299" s="36"/>
      <c r="P299" s="36"/>
      <c r="Q299" s="34" t="str">
        <f t="shared" si="23"/>
        <v/>
      </c>
    </row>
    <row r="300" spans="2:17" x14ac:dyDescent="0.2">
      <c r="B300" s="36"/>
      <c r="C300" s="36"/>
      <c r="D300" s="33" t="str">
        <f t="shared" si="24"/>
        <v/>
      </c>
      <c r="E300" s="34" t="str">
        <f t="shared" si="20"/>
        <v/>
      </c>
      <c r="G300" s="36"/>
      <c r="H300" s="36"/>
      <c r="I300" s="34" t="str">
        <f t="shared" si="21"/>
        <v/>
      </c>
      <c r="K300" s="36"/>
      <c r="L300" s="36"/>
      <c r="M300" s="34" t="str">
        <f t="shared" si="22"/>
        <v/>
      </c>
      <c r="O300" s="36"/>
      <c r="P300" s="36"/>
      <c r="Q300" s="34" t="str">
        <f t="shared" si="23"/>
        <v/>
      </c>
    </row>
    <row r="301" spans="2:17" x14ac:dyDescent="0.2">
      <c r="B301" s="36"/>
      <c r="C301" s="36"/>
      <c r="D301" s="33" t="str">
        <f t="shared" si="24"/>
        <v/>
      </c>
      <c r="E301" s="34" t="str">
        <f t="shared" si="20"/>
        <v/>
      </c>
      <c r="G301" s="36"/>
      <c r="H301" s="36"/>
      <c r="I301" s="34" t="str">
        <f t="shared" si="21"/>
        <v/>
      </c>
      <c r="K301" s="36"/>
      <c r="L301" s="36"/>
      <c r="M301" s="34" t="str">
        <f t="shared" si="22"/>
        <v/>
      </c>
      <c r="O301" s="36"/>
      <c r="P301" s="36"/>
      <c r="Q301" s="34" t="str">
        <f t="shared" si="23"/>
        <v/>
      </c>
    </row>
    <row r="302" spans="2:17" x14ac:dyDescent="0.2">
      <c r="B302" s="36"/>
      <c r="C302" s="36"/>
      <c r="D302" s="33" t="str">
        <f t="shared" si="24"/>
        <v/>
      </c>
      <c r="E302" s="34" t="str">
        <f t="shared" si="20"/>
        <v/>
      </c>
      <c r="G302" s="36"/>
      <c r="H302" s="36"/>
      <c r="I302" s="34" t="str">
        <f t="shared" si="21"/>
        <v/>
      </c>
      <c r="K302" s="36"/>
      <c r="L302" s="36"/>
      <c r="M302" s="34" t="str">
        <f t="shared" si="22"/>
        <v/>
      </c>
      <c r="O302" s="36"/>
      <c r="P302" s="36"/>
      <c r="Q302" s="34" t="str">
        <f t="shared" si="23"/>
        <v/>
      </c>
    </row>
    <row r="303" spans="2:17" x14ac:dyDescent="0.2">
      <c r="B303" s="36"/>
      <c r="C303" s="36"/>
      <c r="D303" s="33" t="str">
        <f t="shared" si="24"/>
        <v/>
      </c>
      <c r="E303" s="34" t="str">
        <f t="shared" si="20"/>
        <v/>
      </c>
      <c r="G303" s="36"/>
      <c r="H303" s="36"/>
      <c r="I303" s="34" t="str">
        <f t="shared" si="21"/>
        <v/>
      </c>
      <c r="K303" s="36"/>
      <c r="L303" s="36"/>
      <c r="M303" s="34" t="str">
        <f t="shared" si="22"/>
        <v/>
      </c>
      <c r="O303" s="36"/>
      <c r="P303" s="36"/>
      <c r="Q303" s="34" t="str">
        <f t="shared" si="23"/>
        <v/>
      </c>
    </row>
    <row r="304" spans="2:17" x14ac:dyDescent="0.2">
      <c r="B304" s="36"/>
      <c r="C304" s="36"/>
      <c r="D304" s="33" t="str">
        <f t="shared" si="24"/>
        <v/>
      </c>
      <c r="E304" s="34" t="str">
        <f t="shared" si="20"/>
        <v/>
      </c>
      <c r="G304" s="36"/>
      <c r="H304" s="36"/>
      <c r="I304" s="34" t="str">
        <f t="shared" si="21"/>
        <v/>
      </c>
      <c r="K304" s="36"/>
      <c r="L304" s="36"/>
      <c r="M304" s="34" t="str">
        <f t="shared" si="22"/>
        <v/>
      </c>
      <c r="O304" s="36"/>
      <c r="P304" s="36"/>
      <c r="Q304" s="34" t="str">
        <f t="shared" si="23"/>
        <v/>
      </c>
    </row>
    <row r="305" spans="2:17" x14ac:dyDescent="0.2">
      <c r="B305" s="36"/>
      <c r="C305" s="36"/>
      <c r="D305" s="33" t="str">
        <f t="shared" si="24"/>
        <v/>
      </c>
      <c r="E305" s="34" t="str">
        <f t="shared" si="20"/>
        <v/>
      </c>
      <c r="G305" s="36"/>
      <c r="H305" s="36"/>
      <c r="I305" s="34" t="str">
        <f t="shared" si="21"/>
        <v/>
      </c>
      <c r="K305" s="36"/>
      <c r="L305" s="36"/>
      <c r="M305" s="34" t="str">
        <f t="shared" si="22"/>
        <v/>
      </c>
      <c r="O305" s="36"/>
      <c r="P305" s="36"/>
      <c r="Q305" s="34" t="str">
        <f t="shared" si="23"/>
        <v/>
      </c>
    </row>
    <row r="306" spans="2:17" x14ac:dyDescent="0.2">
      <c r="B306" s="36"/>
      <c r="C306" s="36"/>
      <c r="D306" s="33" t="str">
        <f t="shared" si="24"/>
        <v/>
      </c>
      <c r="E306" s="34" t="str">
        <f t="shared" si="20"/>
        <v/>
      </c>
      <c r="G306" s="36"/>
      <c r="H306" s="36"/>
      <c r="I306" s="34" t="str">
        <f t="shared" si="21"/>
        <v/>
      </c>
      <c r="K306" s="36"/>
      <c r="L306" s="36"/>
      <c r="M306" s="34" t="str">
        <f t="shared" si="22"/>
        <v/>
      </c>
      <c r="O306" s="36"/>
      <c r="P306" s="36"/>
      <c r="Q306" s="34" t="str">
        <f t="shared" si="23"/>
        <v/>
      </c>
    </row>
    <row r="307" spans="2:17" x14ac:dyDescent="0.2">
      <c r="B307" s="36"/>
      <c r="C307" s="36"/>
      <c r="D307" s="33" t="str">
        <f t="shared" si="24"/>
        <v/>
      </c>
      <c r="E307" s="34" t="str">
        <f t="shared" si="20"/>
        <v/>
      </c>
      <c r="G307" s="36"/>
      <c r="H307" s="36"/>
      <c r="I307" s="34" t="str">
        <f t="shared" si="21"/>
        <v/>
      </c>
      <c r="K307" s="36"/>
      <c r="L307" s="36"/>
      <c r="M307" s="34" t="str">
        <f t="shared" si="22"/>
        <v/>
      </c>
      <c r="O307" s="36"/>
      <c r="P307" s="36"/>
      <c r="Q307" s="34" t="str">
        <f t="shared" si="23"/>
        <v/>
      </c>
    </row>
    <row r="308" spans="2:17" x14ac:dyDescent="0.2">
      <c r="B308" s="36"/>
      <c r="C308" s="36"/>
      <c r="D308" s="33" t="str">
        <f t="shared" si="24"/>
        <v/>
      </c>
      <c r="E308" s="34" t="str">
        <f t="shared" si="20"/>
        <v/>
      </c>
      <c r="G308" s="36"/>
      <c r="H308" s="36"/>
      <c r="I308" s="34" t="str">
        <f t="shared" si="21"/>
        <v/>
      </c>
      <c r="K308" s="36"/>
      <c r="L308" s="36"/>
      <c r="M308" s="34" t="str">
        <f t="shared" si="22"/>
        <v/>
      </c>
      <c r="O308" s="36"/>
      <c r="P308" s="36"/>
      <c r="Q308" s="34" t="str">
        <f t="shared" si="23"/>
        <v/>
      </c>
    </row>
    <row r="309" spans="2:17" x14ac:dyDescent="0.2">
      <c r="B309" s="36"/>
      <c r="C309" s="36"/>
      <c r="D309" s="33" t="str">
        <f t="shared" si="24"/>
        <v/>
      </c>
      <c r="E309" s="34" t="str">
        <f t="shared" si="20"/>
        <v/>
      </c>
      <c r="G309" s="36"/>
      <c r="H309" s="36"/>
      <c r="I309" s="34" t="str">
        <f t="shared" si="21"/>
        <v/>
      </c>
      <c r="K309" s="36"/>
      <c r="L309" s="36"/>
      <c r="M309" s="34" t="str">
        <f t="shared" si="22"/>
        <v/>
      </c>
      <c r="O309" s="36"/>
      <c r="P309" s="36"/>
      <c r="Q309" s="34" t="str">
        <f t="shared" si="23"/>
        <v/>
      </c>
    </row>
    <row r="310" spans="2:17" x14ac:dyDescent="0.2">
      <c r="B310" s="36"/>
      <c r="C310" s="36"/>
      <c r="D310" s="33" t="str">
        <f t="shared" si="24"/>
        <v/>
      </c>
      <c r="E310" s="34" t="str">
        <f t="shared" si="20"/>
        <v/>
      </c>
      <c r="G310" s="36"/>
      <c r="H310" s="36"/>
      <c r="I310" s="34" t="str">
        <f t="shared" si="21"/>
        <v/>
      </c>
      <c r="K310" s="36"/>
      <c r="L310" s="36"/>
      <c r="M310" s="34" t="str">
        <f t="shared" si="22"/>
        <v/>
      </c>
      <c r="O310" s="36"/>
      <c r="P310" s="36"/>
      <c r="Q310" s="34" t="str">
        <f t="shared" si="23"/>
        <v/>
      </c>
    </row>
    <row r="311" spans="2:17" x14ac:dyDescent="0.2">
      <c r="B311" s="36"/>
      <c r="C311" s="36"/>
      <c r="D311" s="33" t="str">
        <f t="shared" si="24"/>
        <v/>
      </c>
      <c r="E311" s="34" t="str">
        <f t="shared" si="20"/>
        <v/>
      </c>
      <c r="G311" s="36"/>
      <c r="H311" s="36"/>
      <c r="I311" s="34" t="str">
        <f t="shared" si="21"/>
        <v/>
      </c>
      <c r="K311" s="36"/>
      <c r="L311" s="36"/>
      <c r="M311" s="34" t="str">
        <f t="shared" si="22"/>
        <v/>
      </c>
      <c r="O311" s="36"/>
      <c r="P311" s="36"/>
      <c r="Q311" s="34" t="str">
        <f t="shared" si="23"/>
        <v/>
      </c>
    </row>
    <row r="312" spans="2:17" x14ac:dyDescent="0.2">
      <c r="B312" s="36"/>
      <c r="C312" s="36"/>
      <c r="D312" s="33" t="str">
        <f t="shared" si="24"/>
        <v/>
      </c>
      <c r="E312" s="34" t="str">
        <f t="shared" si="20"/>
        <v/>
      </c>
      <c r="G312" s="36"/>
      <c r="H312" s="36"/>
      <c r="I312" s="34" t="str">
        <f t="shared" si="21"/>
        <v/>
      </c>
      <c r="K312" s="36"/>
      <c r="L312" s="36"/>
      <c r="M312" s="34" t="str">
        <f t="shared" si="22"/>
        <v/>
      </c>
      <c r="O312" s="36"/>
      <c r="P312" s="36"/>
      <c r="Q312" s="34" t="str">
        <f t="shared" si="23"/>
        <v/>
      </c>
    </row>
    <row r="313" spans="2:17" x14ac:dyDescent="0.2">
      <c r="B313" s="36"/>
      <c r="C313" s="36"/>
      <c r="D313" s="33" t="str">
        <f t="shared" si="24"/>
        <v/>
      </c>
      <c r="E313" s="34" t="str">
        <f t="shared" si="20"/>
        <v/>
      </c>
      <c r="G313" s="36"/>
      <c r="H313" s="36"/>
      <c r="I313" s="34" t="str">
        <f t="shared" si="21"/>
        <v/>
      </c>
      <c r="K313" s="36"/>
      <c r="L313" s="36"/>
      <c r="M313" s="34" t="str">
        <f t="shared" si="22"/>
        <v/>
      </c>
      <c r="O313" s="36"/>
      <c r="P313" s="36"/>
      <c r="Q313" s="34" t="str">
        <f t="shared" si="23"/>
        <v/>
      </c>
    </row>
    <row r="314" spans="2:17" x14ac:dyDescent="0.2">
      <c r="B314" s="36"/>
      <c r="C314" s="36"/>
      <c r="D314" s="33" t="str">
        <f t="shared" si="24"/>
        <v/>
      </c>
      <c r="E314" s="34" t="str">
        <f t="shared" si="20"/>
        <v/>
      </c>
      <c r="G314" s="36"/>
      <c r="H314" s="36"/>
      <c r="I314" s="34" t="str">
        <f t="shared" si="21"/>
        <v/>
      </c>
      <c r="K314" s="36"/>
      <c r="L314" s="36"/>
      <c r="M314" s="34" t="str">
        <f t="shared" si="22"/>
        <v/>
      </c>
      <c r="O314" s="36"/>
      <c r="P314" s="36"/>
      <c r="Q314" s="34" t="str">
        <f t="shared" si="23"/>
        <v/>
      </c>
    </row>
    <row r="315" spans="2:17" x14ac:dyDescent="0.2">
      <c r="B315" s="36"/>
      <c r="C315" s="36"/>
      <c r="D315" s="33" t="str">
        <f t="shared" si="24"/>
        <v/>
      </c>
      <c r="E315" s="34" t="str">
        <f t="shared" si="20"/>
        <v/>
      </c>
      <c r="G315" s="36"/>
      <c r="H315" s="36"/>
      <c r="I315" s="34" t="str">
        <f t="shared" si="21"/>
        <v/>
      </c>
      <c r="K315" s="36"/>
      <c r="L315" s="36"/>
      <c r="M315" s="34" t="str">
        <f t="shared" si="22"/>
        <v/>
      </c>
      <c r="O315" s="36"/>
      <c r="P315" s="36"/>
      <c r="Q315" s="34" t="str">
        <f t="shared" si="23"/>
        <v/>
      </c>
    </row>
    <row r="316" spans="2:17" x14ac:dyDescent="0.2">
      <c r="B316" s="36"/>
      <c r="C316" s="36"/>
      <c r="D316" s="33" t="str">
        <f t="shared" si="24"/>
        <v/>
      </c>
      <c r="E316" s="34" t="str">
        <f t="shared" si="20"/>
        <v/>
      </c>
      <c r="G316" s="36"/>
      <c r="H316" s="36"/>
      <c r="I316" s="34" t="str">
        <f t="shared" si="21"/>
        <v/>
      </c>
      <c r="K316" s="36"/>
      <c r="L316" s="36"/>
      <c r="M316" s="34" t="str">
        <f t="shared" si="22"/>
        <v/>
      </c>
      <c r="O316" s="36"/>
      <c r="P316" s="36"/>
      <c r="Q316" s="34" t="str">
        <f t="shared" si="23"/>
        <v/>
      </c>
    </row>
    <row r="317" spans="2:17" x14ac:dyDescent="0.2">
      <c r="B317" s="36"/>
      <c r="C317" s="36"/>
      <c r="D317" s="33" t="str">
        <f t="shared" si="24"/>
        <v/>
      </c>
      <c r="E317" s="34" t="str">
        <f t="shared" si="20"/>
        <v/>
      </c>
      <c r="G317" s="36"/>
      <c r="H317" s="36"/>
      <c r="I317" s="34" t="str">
        <f t="shared" si="21"/>
        <v/>
      </c>
      <c r="K317" s="36"/>
      <c r="L317" s="36"/>
      <c r="M317" s="34" t="str">
        <f t="shared" si="22"/>
        <v/>
      </c>
      <c r="O317" s="36"/>
      <c r="P317" s="36"/>
      <c r="Q317" s="34" t="str">
        <f t="shared" si="23"/>
        <v/>
      </c>
    </row>
    <row r="318" spans="2:17" x14ac:dyDescent="0.2">
      <c r="B318" s="36"/>
      <c r="C318" s="36"/>
      <c r="D318" s="33" t="str">
        <f t="shared" si="24"/>
        <v/>
      </c>
      <c r="E318" s="34" t="str">
        <f t="shared" si="20"/>
        <v/>
      </c>
      <c r="G318" s="36"/>
      <c r="H318" s="36"/>
      <c r="I318" s="34" t="str">
        <f t="shared" si="21"/>
        <v/>
      </c>
      <c r="K318" s="36"/>
      <c r="L318" s="36"/>
      <c r="M318" s="34" t="str">
        <f t="shared" si="22"/>
        <v/>
      </c>
      <c r="O318" s="36"/>
      <c r="P318" s="36"/>
      <c r="Q318" s="34" t="str">
        <f t="shared" si="23"/>
        <v/>
      </c>
    </row>
    <row r="319" spans="2:17" x14ac:dyDescent="0.2">
      <c r="B319" s="36"/>
      <c r="C319" s="36"/>
      <c r="D319" s="33" t="str">
        <f t="shared" si="24"/>
        <v/>
      </c>
      <c r="E319" s="34" t="str">
        <f t="shared" si="20"/>
        <v/>
      </c>
      <c r="G319" s="36"/>
      <c r="H319" s="36"/>
      <c r="I319" s="34" t="str">
        <f t="shared" si="21"/>
        <v/>
      </c>
      <c r="K319" s="36"/>
      <c r="L319" s="36"/>
      <c r="M319" s="34" t="str">
        <f t="shared" si="22"/>
        <v/>
      </c>
      <c r="O319" s="36"/>
      <c r="P319" s="36"/>
      <c r="Q319" s="34" t="str">
        <f t="shared" si="23"/>
        <v/>
      </c>
    </row>
    <row r="320" spans="2:17" x14ac:dyDescent="0.2">
      <c r="B320" s="36"/>
      <c r="C320" s="36"/>
      <c r="D320" s="33" t="str">
        <f t="shared" si="24"/>
        <v/>
      </c>
      <c r="E320" s="34" t="str">
        <f t="shared" si="20"/>
        <v/>
      </c>
      <c r="G320" s="36"/>
      <c r="H320" s="36"/>
      <c r="I320" s="34" t="str">
        <f t="shared" si="21"/>
        <v/>
      </c>
      <c r="K320" s="36"/>
      <c r="L320" s="36"/>
      <c r="M320" s="34" t="str">
        <f t="shared" si="22"/>
        <v/>
      </c>
      <c r="O320" s="36"/>
      <c r="P320" s="36"/>
      <c r="Q320" s="34" t="str">
        <f t="shared" si="23"/>
        <v/>
      </c>
    </row>
    <row r="321" spans="2:17" x14ac:dyDescent="0.2">
      <c r="B321" s="36"/>
      <c r="C321" s="36"/>
      <c r="D321" s="33" t="str">
        <f t="shared" si="24"/>
        <v/>
      </c>
      <c r="E321" s="34" t="str">
        <f t="shared" si="20"/>
        <v/>
      </c>
      <c r="G321" s="36"/>
      <c r="H321" s="36"/>
      <c r="I321" s="34" t="str">
        <f t="shared" si="21"/>
        <v/>
      </c>
      <c r="K321" s="36"/>
      <c r="L321" s="36"/>
      <c r="M321" s="34" t="str">
        <f t="shared" si="22"/>
        <v/>
      </c>
      <c r="O321" s="36"/>
      <c r="P321" s="36"/>
      <c r="Q321" s="34" t="str">
        <f t="shared" si="23"/>
        <v/>
      </c>
    </row>
    <row r="322" spans="2:17" x14ac:dyDescent="0.2">
      <c r="B322" s="36"/>
      <c r="C322" s="36"/>
      <c r="D322" s="33" t="str">
        <f t="shared" si="24"/>
        <v/>
      </c>
      <c r="E322" s="34" t="str">
        <f t="shared" si="20"/>
        <v/>
      </c>
      <c r="G322" s="36"/>
      <c r="H322" s="36"/>
      <c r="I322" s="34" t="str">
        <f t="shared" si="21"/>
        <v/>
      </c>
      <c r="K322" s="36"/>
      <c r="L322" s="36"/>
      <c r="M322" s="34" t="str">
        <f t="shared" si="22"/>
        <v/>
      </c>
      <c r="O322" s="36"/>
      <c r="P322" s="36"/>
      <c r="Q322" s="34" t="str">
        <f t="shared" si="23"/>
        <v/>
      </c>
    </row>
    <row r="323" spans="2:17" x14ac:dyDescent="0.2">
      <c r="B323" s="36"/>
      <c r="C323" s="36"/>
      <c r="D323" s="33" t="str">
        <f t="shared" si="24"/>
        <v/>
      </c>
      <c r="E323" s="34" t="str">
        <f t="shared" si="20"/>
        <v/>
      </c>
      <c r="G323" s="36"/>
      <c r="H323" s="36"/>
      <c r="I323" s="34" t="str">
        <f t="shared" si="21"/>
        <v/>
      </c>
      <c r="K323" s="36"/>
      <c r="L323" s="36"/>
      <c r="M323" s="34" t="str">
        <f t="shared" si="22"/>
        <v/>
      </c>
      <c r="O323" s="36"/>
      <c r="P323" s="36"/>
      <c r="Q323" s="34" t="str">
        <f t="shared" si="23"/>
        <v/>
      </c>
    </row>
    <row r="324" spans="2:17" x14ac:dyDescent="0.2">
      <c r="B324" s="36"/>
      <c r="C324" s="36"/>
      <c r="D324" s="33" t="str">
        <f t="shared" si="24"/>
        <v/>
      </c>
      <c r="E324" s="34" t="str">
        <f t="shared" si="20"/>
        <v/>
      </c>
      <c r="G324" s="36"/>
      <c r="H324" s="36"/>
      <c r="I324" s="34" t="str">
        <f t="shared" si="21"/>
        <v/>
      </c>
      <c r="K324" s="36"/>
      <c r="L324" s="36"/>
      <c r="M324" s="34" t="str">
        <f t="shared" si="22"/>
        <v/>
      </c>
      <c r="O324" s="36"/>
      <c r="P324" s="36"/>
      <c r="Q324" s="34" t="str">
        <f t="shared" si="23"/>
        <v/>
      </c>
    </row>
    <row r="325" spans="2:17" x14ac:dyDescent="0.2">
      <c r="B325" s="36"/>
      <c r="C325" s="36"/>
      <c r="D325" s="33" t="str">
        <f t="shared" si="24"/>
        <v/>
      </c>
      <c r="E325" s="34" t="str">
        <f t="shared" si="20"/>
        <v/>
      </c>
      <c r="G325" s="36"/>
      <c r="H325" s="36"/>
      <c r="I325" s="34" t="str">
        <f t="shared" si="21"/>
        <v/>
      </c>
      <c r="K325" s="36"/>
      <c r="L325" s="36"/>
      <c r="M325" s="34" t="str">
        <f t="shared" si="22"/>
        <v/>
      </c>
      <c r="O325" s="36"/>
      <c r="P325" s="36"/>
      <c r="Q325" s="34" t="str">
        <f t="shared" si="23"/>
        <v/>
      </c>
    </row>
    <row r="326" spans="2:17" x14ac:dyDescent="0.2">
      <c r="B326" s="36"/>
      <c r="C326" s="36"/>
      <c r="D326" s="33" t="str">
        <f t="shared" si="24"/>
        <v/>
      </c>
      <c r="E326" s="34" t="str">
        <f t="shared" si="20"/>
        <v/>
      </c>
      <c r="G326" s="36"/>
      <c r="H326" s="36"/>
      <c r="I326" s="34" t="str">
        <f t="shared" si="21"/>
        <v/>
      </c>
      <c r="K326" s="36"/>
      <c r="L326" s="36"/>
      <c r="M326" s="34" t="str">
        <f t="shared" si="22"/>
        <v/>
      </c>
      <c r="O326" s="36"/>
      <c r="P326" s="36"/>
      <c r="Q326" s="34" t="str">
        <f t="shared" si="23"/>
        <v/>
      </c>
    </row>
    <row r="327" spans="2:17" x14ac:dyDescent="0.2">
      <c r="B327" s="36"/>
      <c r="C327" s="36"/>
      <c r="D327" s="33" t="str">
        <f t="shared" si="24"/>
        <v/>
      </c>
      <c r="E327" s="34" t="str">
        <f t="shared" si="20"/>
        <v/>
      </c>
      <c r="G327" s="36"/>
      <c r="H327" s="36"/>
      <c r="I327" s="34" t="str">
        <f t="shared" si="21"/>
        <v/>
      </c>
      <c r="K327" s="36"/>
      <c r="L327" s="36"/>
      <c r="M327" s="34" t="str">
        <f t="shared" si="22"/>
        <v/>
      </c>
      <c r="O327" s="36"/>
      <c r="P327" s="36"/>
      <c r="Q327" s="34" t="str">
        <f t="shared" si="23"/>
        <v/>
      </c>
    </row>
    <row r="328" spans="2:17" x14ac:dyDescent="0.2">
      <c r="B328" s="36"/>
      <c r="C328" s="36"/>
      <c r="D328" s="33" t="str">
        <f t="shared" si="24"/>
        <v/>
      </c>
      <c r="E328" s="34" t="str">
        <f t="shared" si="20"/>
        <v/>
      </c>
      <c r="G328" s="36"/>
      <c r="H328" s="36"/>
      <c r="I328" s="34" t="str">
        <f t="shared" si="21"/>
        <v/>
      </c>
      <c r="K328" s="36"/>
      <c r="L328" s="36"/>
      <c r="M328" s="34" t="str">
        <f t="shared" si="22"/>
        <v/>
      </c>
      <c r="O328" s="36"/>
      <c r="P328" s="36"/>
      <c r="Q328" s="34" t="str">
        <f t="shared" si="23"/>
        <v/>
      </c>
    </row>
    <row r="329" spans="2:17" x14ac:dyDescent="0.2">
      <c r="B329" s="36"/>
      <c r="C329" s="36"/>
      <c r="D329" s="33" t="str">
        <f t="shared" si="24"/>
        <v/>
      </c>
      <c r="E329" s="34" t="str">
        <f t="shared" si="20"/>
        <v/>
      </c>
      <c r="G329" s="36"/>
      <c r="H329" s="36"/>
      <c r="I329" s="34" t="str">
        <f t="shared" si="21"/>
        <v/>
      </c>
      <c r="K329" s="36"/>
      <c r="L329" s="36"/>
      <c r="M329" s="34" t="str">
        <f t="shared" si="22"/>
        <v/>
      </c>
      <c r="O329" s="36"/>
      <c r="P329" s="36"/>
      <c r="Q329" s="34" t="str">
        <f t="shared" si="23"/>
        <v/>
      </c>
    </row>
    <row r="330" spans="2:17" x14ac:dyDescent="0.2">
      <c r="B330" s="36"/>
      <c r="C330" s="36"/>
      <c r="D330" s="33" t="str">
        <f t="shared" si="24"/>
        <v/>
      </c>
      <c r="E330" s="34" t="str">
        <f t="shared" si="20"/>
        <v/>
      </c>
      <c r="G330" s="36"/>
      <c r="H330" s="36"/>
      <c r="I330" s="34" t="str">
        <f t="shared" si="21"/>
        <v/>
      </c>
      <c r="K330" s="36"/>
      <c r="L330" s="36"/>
      <c r="M330" s="34" t="str">
        <f t="shared" si="22"/>
        <v/>
      </c>
      <c r="O330" s="36"/>
      <c r="P330" s="36"/>
      <c r="Q330" s="34" t="str">
        <f t="shared" si="23"/>
        <v/>
      </c>
    </row>
    <row r="331" spans="2:17" x14ac:dyDescent="0.2">
      <c r="B331" s="36"/>
      <c r="C331" s="36"/>
      <c r="D331" s="33" t="str">
        <f t="shared" si="24"/>
        <v/>
      </c>
      <c r="E331" s="34" t="str">
        <f t="shared" si="20"/>
        <v/>
      </c>
      <c r="G331" s="36"/>
      <c r="H331" s="36"/>
      <c r="I331" s="34" t="str">
        <f t="shared" si="21"/>
        <v/>
      </c>
      <c r="K331" s="36"/>
      <c r="L331" s="36"/>
      <c r="M331" s="34" t="str">
        <f t="shared" si="22"/>
        <v/>
      </c>
      <c r="O331" s="36"/>
      <c r="P331" s="36"/>
      <c r="Q331" s="34" t="str">
        <f t="shared" si="23"/>
        <v/>
      </c>
    </row>
    <row r="332" spans="2:17" x14ac:dyDescent="0.2">
      <c r="B332" s="36"/>
      <c r="C332" s="36"/>
      <c r="D332" s="33" t="str">
        <f t="shared" si="24"/>
        <v/>
      </c>
      <c r="E332" s="34" t="str">
        <f t="shared" si="20"/>
        <v/>
      </c>
      <c r="G332" s="36"/>
      <c r="H332" s="36"/>
      <c r="I332" s="34" t="str">
        <f t="shared" si="21"/>
        <v/>
      </c>
      <c r="K332" s="36"/>
      <c r="L332" s="36"/>
      <c r="M332" s="34" t="str">
        <f t="shared" si="22"/>
        <v/>
      </c>
      <c r="O332" s="36"/>
      <c r="P332" s="36"/>
      <c r="Q332" s="34" t="str">
        <f t="shared" si="23"/>
        <v/>
      </c>
    </row>
    <row r="333" spans="2:17" x14ac:dyDescent="0.2">
      <c r="B333" s="36"/>
      <c r="C333" s="36"/>
      <c r="D333" s="33" t="str">
        <f t="shared" si="24"/>
        <v/>
      </c>
      <c r="E333" s="34" t="str">
        <f t="shared" si="20"/>
        <v/>
      </c>
      <c r="G333" s="36"/>
      <c r="H333" s="36"/>
      <c r="I333" s="34" t="str">
        <f t="shared" si="21"/>
        <v/>
      </c>
      <c r="K333" s="36"/>
      <c r="L333" s="36"/>
      <c r="M333" s="34" t="str">
        <f t="shared" si="22"/>
        <v/>
      </c>
      <c r="O333" s="36"/>
      <c r="P333" s="36"/>
      <c r="Q333" s="34" t="str">
        <f t="shared" si="23"/>
        <v/>
      </c>
    </row>
    <row r="334" spans="2:17" x14ac:dyDescent="0.2">
      <c r="B334" s="36"/>
      <c r="C334" s="36"/>
      <c r="D334" s="33" t="str">
        <f t="shared" si="24"/>
        <v/>
      </c>
      <c r="E334" s="34" t="str">
        <f t="shared" si="20"/>
        <v/>
      </c>
      <c r="G334" s="36"/>
      <c r="H334" s="36"/>
      <c r="I334" s="34" t="str">
        <f t="shared" si="21"/>
        <v/>
      </c>
      <c r="K334" s="36"/>
      <c r="L334" s="36"/>
      <c r="M334" s="34" t="str">
        <f t="shared" si="22"/>
        <v/>
      </c>
      <c r="O334" s="36"/>
      <c r="P334" s="36"/>
      <c r="Q334" s="34" t="str">
        <f t="shared" si="23"/>
        <v/>
      </c>
    </row>
    <row r="335" spans="2:17" x14ac:dyDescent="0.2">
      <c r="B335" s="36"/>
      <c r="C335" s="36"/>
      <c r="D335" s="33" t="str">
        <f t="shared" si="24"/>
        <v/>
      </c>
      <c r="E335" s="34" t="str">
        <f t="shared" si="20"/>
        <v/>
      </c>
      <c r="G335" s="36"/>
      <c r="H335" s="36"/>
      <c r="I335" s="34" t="str">
        <f t="shared" si="21"/>
        <v/>
      </c>
      <c r="K335" s="36"/>
      <c r="L335" s="36"/>
      <c r="M335" s="34" t="str">
        <f t="shared" si="22"/>
        <v/>
      </c>
      <c r="O335" s="36"/>
      <c r="P335" s="36"/>
      <c r="Q335" s="34" t="str">
        <f t="shared" si="23"/>
        <v/>
      </c>
    </row>
    <row r="336" spans="2:17" x14ac:dyDescent="0.2">
      <c r="B336" s="36"/>
      <c r="C336" s="36"/>
      <c r="D336" s="33" t="str">
        <f t="shared" si="24"/>
        <v/>
      </c>
      <c r="E336" s="34" t="str">
        <f t="shared" si="20"/>
        <v/>
      </c>
      <c r="G336" s="36"/>
      <c r="H336" s="36"/>
      <c r="I336" s="34" t="str">
        <f t="shared" si="21"/>
        <v/>
      </c>
      <c r="K336" s="36"/>
      <c r="L336" s="36"/>
      <c r="M336" s="34" t="str">
        <f t="shared" si="22"/>
        <v/>
      </c>
      <c r="O336" s="36"/>
      <c r="P336" s="36"/>
      <c r="Q336" s="34" t="str">
        <f t="shared" si="23"/>
        <v/>
      </c>
    </row>
    <row r="337" spans="2:17" x14ac:dyDescent="0.2">
      <c r="B337" s="36"/>
      <c r="C337" s="36"/>
      <c r="D337" s="33" t="str">
        <f t="shared" si="24"/>
        <v/>
      </c>
      <c r="E337" s="34" t="str">
        <f t="shared" si="20"/>
        <v/>
      </c>
      <c r="G337" s="36"/>
      <c r="H337" s="36"/>
      <c r="I337" s="34" t="str">
        <f t="shared" si="21"/>
        <v/>
      </c>
      <c r="K337" s="36"/>
      <c r="L337" s="36"/>
      <c r="M337" s="34" t="str">
        <f t="shared" si="22"/>
        <v/>
      </c>
      <c r="O337" s="36"/>
      <c r="P337" s="36"/>
      <c r="Q337" s="34" t="str">
        <f t="shared" si="23"/>
        <v/>
      </c>
    </row>
    <row r="338" spans="2:17" x14ac:dyDescent="0.2">
      <c r="B338" s="36"/>
      <c r="C338" s="36"/>
      <c r="D338" s="33" t="str">
        <f t="shared" si="24"/>
        <v/>
      </c>
      <c r="E338" s="34" t="str">
        <f t="shared" si="20"/>
        <v/>
      </c>
      <c r="G338" s="36"/>
      <c r="H338" s="36"/>
      <c r="I338" s="34" t="str">
        <f t="shared" si="21"/>
        <v/>
      </c>
      <c r="K338" s="36"/>
      <c r="L338" s="36"/>
      <c r="M338" s="34" t="str">
        <f t="shared" si="22"/>
        <v/>
      </c>
      <c r="O338" s="36"/>
      <c r="P338" s="36"/>
      <c r="Q338" s="34" t="str">
        <f t="shared" si="23"/>
        <v/>
      </c>
    </row>
    <row r="339" spans="2:17" x14ac:dyDescent="0.2">
      <c r="B339" s="36"/>
      <c r="C339" s="36"/>
      <c r="D339" s="33" t="str">
        <f t="shared" si="24"/>
        <v/>
      </c>
      <c r="E339" s="34" t="str">
        <f t="shared" si="20"/>
        <v/>
      </c>
      <c r="G339" s="36"/>
      <c r="H339" s="36"/>
      <c r="I339" s="34" t="str">
        <f t="shared" si="21"/>
        <v/>
      </c>
      <c r="K339" s="36"/>
      <c r="L339" s="36"/>
      <c r="M339" s="34" t="str">
        <f t="shared" si="22"/>
        <v/>
      </c>
      <c r="O339" s="36"/>
      <c r="P339" s="36"/>
      <c r="Q339" s="34" t="str">
        <f t="shared" si="23"/>
        <v/>
      </c>
    </row>
    <row r="340" spans="2:17" x14ac:dyDescent="0.2">
      <c r="B340" s="36"/>
      <c r="C340" s="36"/>
      <c r="D340" s="33" t="str">
        <f t="shared" si="24"/>
        <v/>
      </c>
      <c r="E340" s="34" t="str">
        <f t="shared" si="20"/>
        <v/>
      </c>
      <c r="G340" s="36"/>
      <c r="H340" s="36"/>
      <c r="I340" s="34" t="str">
        <f t="shared" si="21"/>
        <v/>
      </c>
      <c r="K340" s="36"/>
      <c r="L340" s="36"/>
      <c r="M340" s="34" t="str">
        <f t="shared" si="22"/>
        <v/>
      </c>
      <c r="O340" s="36"/>
      <c r="P340" s="36"/>
      <c r="Q340" s="34" t="str">
        <f t="shared" si="23"/>
        <v/>
      </c>
    </row>
    <row r="341" spans="2:17" x14ac:dyDescent="0.2">
      <c r="B341" s="36"/>
      <c r="C341" s="36"/>
      <c r="D341" s="33" t="str">
        <f t="shared" si="24"/>
        <v/>
      </c>
      <c r="E341" s="34" t="str">
        <f t="shared" si="20"/>
        <v/>
      </c>
      <c r="G341" s="36"/>
      <c r="H341" s="36"/>
      <c r="I341" s="34" t="str">
        <f t="shared" si="21"/>
        <v/>
      </c>
      <c r="K341" s="36"/>
      <c r="L341" s="36"/>
      <c r="M341" s="34" t="str">
        <f t="shared" si="22"/>
        <v/>
      </c>
      <c r="O341" s="36"/>
      <c r="P341" s="36"/>
      <c r="Q341" s="34" t="str">
        <f t="shared" si="23"/>
        <v/>
      </c>
    </row>
    <row r="342" spans="2:17" x14ac:dyDescent="0.2">
      <c r="B342" s="36"/>
      <c r="C342" s="36"/>
      <c r="D342" s="33" t="str">
        <f t="shared" si="24"/>
        <v/>
      </c>
      <c r="E342" s="34" t="str">
        <f t="shared" si="20"/>
        <v/>
      </c>
      <c r="G342" s="36"/>
      <c r="H342" s="36"/>
      <c r="I342" s="34" t="str">
        <f t="shared" si="21"/>
        <v/>
      </c>
      <c r="K342" s="36"/>
      <c r="L342" s="36"/>
      <c r="M342" s="34" t="str">
        <f t="shared" si="22"/>
        <v/>
      </c>
      <c r="O342" s="36"/>
      <c r="P342" s="36"/>
      <c r="Q342" s="34" t="str">
        <f t="shared" si="23"/>
        <v/>
      </c>
    </row>
    <row r="343" spans="2:17" x14ac:dyDescent="0.2">
      <c r="B343" s="36"/>
      <c r="C343" s="36"/>
      <c r="D343" s="33" t="str">
        <f t="shared" si="24"/>
        <v/>
      </c>
      <c r="E343" s="34" t="str">
        <f t="shared" si="20"/>
        <v/>
      </c>
      <c r="G343" s="36"/>
      <c r="H343" s="36"/>
      <c r="I343" s="34" t="str">
        <f t="shared" si="21"/>
        <v/>
      </c>
      <c r="K343" s="36"/>
      <c r="L343" s="36"/>
      <c r="M343" s="34" t="str">
        <f t="shared" si="22"/>
        <v/>
      </c>
      <c r="O343" s="36"/>
      <c r="P343" s="36"/>
      <c r="Q343" s="34" t="str">
        <f t="shared" si="23"/>
        <v/>
      </c>
    </row>
    <row r="344" spans="2:17" x14ac:dyDescent="0.2">
      <c r="B344" s="36"/>
      <c r="C344" s="36"/>
      <c r="D344" s="33" t="str">
        <f t="shared" si="24"/>
        <v/>
      </c>
      <c r="E344" s="34" t="str">
        <f t="shared" si="20"/>
        <v/>
      </c>
      <c r="G344" s="36"/>
      <c r="H344" s="36"/>
      <c r="I344" s="34" t="str">
        <f t="shared" si="21"/>
        <v/>
      </c>
      <c r="K344" s="36"/>
      <c r="L344" s="36"/>
      <c r="M344" s="34" t="str">
        <f t="shared" si="22"/>
        <v/>
      </c>
      <c r="O344" s="36"/>
      <c r="P344" s="36"/>
      <c r="Q344" s="34" t="str">
        <f t="shared" si="23"/>
        <v/>
      </c>
    </row>
    <row r="345" spans="2:17" x14ac:dyDescent="0.2">
      <c r="B345" s="36"/>
      <c r="C345" s="36"/>
      <c r="D345" s="33" t="str">
        <f t="shared" si="24"/>
        <v/>
      </c>
      <c r="E345" s="34" t="str">
        <f t="shared" si="20"/>
        <v/>
      </c>
      <c r="G345" s="36"/>
      <c r="H345" s="36"/>
      <c r="I345" s="34" t="str">
        <f t="shared" si="21"/>
        <v/>
      </c>
      <c r="K345" s="36"/>
      <c r="L345" s="36"/>
      <c r="M345" s="34" t="str">
        <f t="shared" si="22"/>
        <v/>
      </c>
      <c r="O345" s="36"/>
      <c r="P345" s="36"/>
      <c r="Q345" s="34" t="str">
        <f t="shared" si="23"/>
        <v/>
      </c>
    </row>
    <row r="346" spans="2:17" x14ac:dyDescent="0.2">
      <c r="B346" s="36"/>
      <c r="C346" s="36"/>
      <c r="D346" s="33" t="str">
        <f t="shared" si="24"/>
        <v/>
      </c>
      <c r="E346" s="34" t="str">
        <f t="shared" si="20"/>
        <v/>
      </c>
      <c r="G346" s="36"/>
      <c r="H346" s="36"/>
      <c r="I346" s="34" t="str">
        <f t="shared" si="21"/>
        <v/>
      </c>
      <c r="K346" s="36"/>
      <c r="L346" s="36"/>
      <c r="M346" s="34" t="str">
        <f t="shared" si="22"/>
        <v/>
      </c>
      <c r="O346" s="36"/>
      <c r="P346" s="36"/>
      <c r="Q346" s="34" t="str">
        <f t="shared" si="23"/>
        <v/>
      </c>
    </row>
    <row r="347" spans="2:17" x14ac:dyDescent="0.2">
      <c r="B347" s="36"/>
      <c r="C347" s="36"/>
      <c r="D347" s="33" t="str">
        <f t="shared" si="24"/>
        <v/>
      </c>
      <c r="E347" s="34" t="str">
        <f t="shared" si="20"/>
        <v/>
      </c>
      <c r="G347" s="36"/>
      <c r="H347" s="36"/>
      <c r="I347" s="34" t="str">
        <f t="shared" si="21"/>
        <v/>
      </c>
      <c r="K347" s="36"/>
      <c r="L347" s="36"/>
      <c r="M347" s="34" t="str">
        <f t="shared" si="22"/>
        <v/>
      </c>
      <c r="O347" s="36"/>
      <c r="P347" s="36"/>
      <c r="Q347" s="34" t="str">
        <f t="shared" si="23"/>
        <v/>
      </c>
    </row>
    <row r="348" spans="2:17" x14ac:dyDescent="0.2">
      <c r="B348" s="36"/>
      <c r="C348" s="36"/>
      <c r="D348" s="33" t="str">
        <f t="shared" si="24"/>
        <v/>
      </c>
      <c r="E348" s="34" t="str">
        <f t="shared" si="20"/>
        <v/>
      </c>
      <c r="G348" s="36"/>
      <c r="H348" s="36"/>
      <c r="I348" s="34" t="str">
        <f t="shared" si="21"/>
        <v/>
      </c>
      <c r="K348" s="36"/>
      <c r="L348" s="36"/>
      <c r="M348" s="34" t="str">
        <f t="shared" si="22"/>
        <v/>
      </c>
      <c r="O348" s="36"/>
      <c r="P348" s="36"/>
      <c r="Q348" s="34" t="str">
        <f t="shared" si="23"/>
        <v/>
      </c>
    </row>
    <row r="349" spans="2:17" x14ac:dyDescent="0.2">
      <c r="B349" s="36"/>
      <c r="C349" s="36"/>
      <c r="D349" s="33" t="str">
        <f t="shared" si="24"/>
        <v/>
      </c>
      <c r="E349" s="34" t="str">
        <f t="shared" si="20"/>
        <v/>
      </c>
      <c r="G349" s="36"/>
      <c r="H349" s="36"/>
      <c r="I349" s="34" t="str">
        <f t="shared" si="21"/>
        <v/>
      </c>
      <c r="K349" s="36"/>
      <c r="L349" s="36"/>
      <c r="M349" s="34" t="str">
        <f t="shared" si="22"/>
        <v/>
      </c>
      <c r="O349" s="36"/>
      <c r="P349" s="36"/>
      <c r="Q349" s="34" t="str">
        <f t="shared" si="23"/>
        <v/>
      </c>
    </row>
    <row r="350" spans="2:17" x14ac:dyDescent="0.2">
      <c r="B350" s="36"/>
      <c r="C350" s="36"/>
      <c r="D350" s="33" t="str">
        <f t="shared" si="24"/>
        <v/>
      </c>
      <c r="E350" s="34" t="str">
        <f t="shared" si="20"/>
        <v/>
      </c>
      <c r="G350" s="36"/>
      <c r="H350" s="36"/>
      <c r="I350" s="34" t="str">
        <f t="shared" si="21"/>
        <v/>
      </c>
      <c r="K350" s="36"/>
      <c r="L350" s="36"/>
      <c r="M350" s="34" t="str">
        <f t="shared" si="22"/>
        <v/>
      </c>
      <c r="O350" s="36"/>
      <c r="P350" s="36"/>
      <c r="Q350" s="34" t="str">
        <f t="shared" si="23"/>
        <v/>
      </c>
    </row>
    <row r="351" spans="2:17" x14ac:dyDescent="0.2">
      <c r="B351" s="36"/>
      <c r="C351" s="36"/>
      <c r="D351" s="33" t="str">
        <f t="shared" si="24"/>
        <v/>
      </c>
      <c r="E351" s="34" t="str">
        <f t="shared" ref="E351:E414" si="25">IF(ISBLANK(B351),"",IF(OR($AC$7="",$AE$7=""),"",IF(AND(MONTH(B351)&gt;=MONTH($AC$7&amp;1),MONTH(B351)&lt;=MONTH($AE$7&amp;1)),"summer","winter")))</f>
        <v/>
      </c>
      <c r="G351" s="36"/>
      <c r="H351" s="36"/>
      <c r="I351" s="34" t="str">
        <f t="shared" ref="I351:I414" si="26">IF(ISBLANK(G351),"",IF(OR($AC$7="",$AE$7=""),"",IF(AND(MONTH(G351)&gt;=MONTH($AC$7&amp;1),MONTH(G351)&lt;=MONTH($AE$7&amp;1)),"summer","winter")))</f>
        <v/>
      </c>
      <c r="K351" s="36"/>
      <c r="L351" s="36"/>
      <c r="M351" s="34" t="str">
        <f t="shared" ref="M351:M414" si="27">IF(ISBLANK(K351),"",IF(OR($AC$7="",$AE$7=""),"",IF(AND(MONTH(K351)&gt;=MONTH($AC$7&amp;1),MONTH(K351)&lt;=MONTH($AE$7&amp;1)),"summer","winter")))</f>
        <v/>
      </c>
      <c r="O351" s="36"/>
      <c r="P351" s="36"/>
      <c r="Q351" s="34" t="str">
        <f t="shared" ref="Q351:Q414" si="28">IF(ISBLANK(O351),"",IF(OR($AC$7="",$AE$7=""),"",IF(AND(MONTH(O351)&gt;=MONTH($AC$7&amp;1),MONTH(O351)&lt;=MONTH($AE$7&amp;1)),"summer","winter")))</f>
        <v/>
      </c>
    </row>
    <row r="352" spans="2:17" x14ac:dyDescent="0.2">
      <c r="B352" s="36"/>
      <c r="C352" s="36"/>
      <c r="D352" s="33" t="str">
        <f t="shared" ref="D352:D415" si="29">IF(ISBLANK(C352),"",IF(LEFT(C352,1)="&lt;",0,VALUE(C352)))</f>
        <v/>
      </c>
      <c r="E352" s="34" t="str">
        <f t="shared" si="25"/>
        <v/>
      </c>
      <c r="G352" s="36"/>
      <c r="H352" s="36"/>
      <c r="I352" s="34" t="str">
        <f t="shared" si="26"/>
        <v/>
      </c>
      <c r="K352" s="36"/>
      <c r="L352" s="36"/>
      <c r="M352" s="34" t="str">
        <f t="shared" si="27"/>
        <v/>
      </c>
      <c r="O352" s="36"/>
      <c r="P352" s="36"/>
      <c r="Q352" s="34" t="str">
        <f t="shared" si="28"/>
        <v/>
      </c>
    </row>
    <row r="353" spans="2:17" x14ac:dyDescent="0.2">
      <c r="B353" s="36"/>
      <c r="C353" s="36"/>
      <c r="D353" s="33" t="str">
        <f t="shared" si="29"/>
        <v/>
      </c>
      <c r="E353" s="34" t="str">
        <f t="shared" si="25"/>
        <v/>
      </c>
      <c r="G353" s="36"/>
      <c r="H353" s="36"/>
      <c r="I353" s="34" t="str">
        <f t="shared" si="26"/>
        <v/>
      </c>
      <c r="K353" s="36"/>
      <c r="L353" s="36"/>
      <c r="M353" s="34" t="str">
        <f t="shared" si="27"/>
        <v/>
      </c>
      <c r="O353" s="36"/>
      <c r="P353" s="36"/>
      <c r="Q353" s="34" t="str">
        <f t="shared" si="28"/>
        <v/>
      </c>
    </row>
    <row r="354" spans="2:17" x14ac:dyDescent="0.2">
      <c r="B354" s="36"/>
      <c r="C354" s="36"/>
      <c r="D354" s="33" t="str">
        <f t="shared" si="29"/>
        <v/>
      </c>
      <c r="E354" s="34" t="str">
        <f t="shared" si="25"/>
        <v/>
      </c>
      <c r="G354" s="36"/>
      <c r="H354" s="36"/>
      <c r="I354" s="34" t="str">
        <f t="shared" si="26"/>
        <v/>
      </c>
      <c r="K354" s="36"/>
      <c r="L354" s="36"/>
      <c r="M354" s="34" t="str">
        <f t="shared" si="27"/>
        <v/>
      </c>
      <c r="O354" s="36"/>
      <c r="P354" s="36"/>
      <c r="Q354" s="34" t="str">
        <f t="shared" si="28"/>
        <v/>
      </c>
    </row>
    <row r="355" spans="2:17" x14ac:dyDescent="0.2">
      <c r="B355" s="36"/>
      <c r="C355" s="36"/>
      <c r="D355" s="33" t="str">
        <f t="shared" si="29"/>
        <v/>
      </c>
      <c r="E355" s="34" t="str">
        <f t="shared" si="25"/>
        <v/>
      </c>
      <c r="G355" s="36"/>
      <c r="H355" s="36"/>
      <c r="I355" s="34" t="str">
        <f t="shared" si="26"/>
        <v/>
      </c>
      <c r="K355" s="36"/>
      <c r="L355" s="36"/>
      <c r="M355" s="34" t="str">
        <f t="shared" si="27"/>
        <v/>
      </c>
      <c r="O355" s="36"/>
      <c r="P355" s="36"/>
      <c r="Q355" s="34" t="str">
        <f t="shared" si="28"/>
        <v/>
      </c>
    </row>
    <row r="356" spans="2:17" x14ac:dyDescent="0.2">
      <c r="B356" s="36"/>
      <c r="C356" s="36"/>
      <c r="D356" s="33" t="str">
        <f t="shared" si="29"/>
        <v/>
      </c>
      <c r="E356" s="34" t="str">
        <f t="shared" si="25"/>
        <v/>
      </c>
      <c r="G356" s="36"/>
      <c r="H356" s="36"/>
      <c r="I356" s="34" t="str">
        <f t="shared" si="26"/>
        <v/>
      </c>
      <c r="K356" s="36"/>
      <c r="L356" s="36"/>
      <c r="M356" s="34" t="str">
        <f t="shared" si="27"/>
        <v/>
      </c>
      <c r="O356" s="36"/>
      <c r="P356" s="36"/>
      <c r="Q356" s="34" t="str">
        <f t="shared" si="28"/>
        <v/>
      </c>
    </row>
    <row r="357" spans="2:17" x14ac:dyDescent="0.2">
      <c r="B357" s="36"/>
      <c r="C357" s="36"/>
      <c r="D357" s="33" t="str">
        <f t="shared" si="29"/>
        <v/>
      </c>
      <c r="E357" s="34" t="str">
        <f t="shared" si="25"/>
        <v/>
      </c>
      <c r="G357" s="36"/>
      <c r="H357" s="36"/>
      <c r="I357" s="34" t="str">
        <f t="shared" si="26"/>
        <v/>
      </c>
      <c r="K357" s="36"/>
      <c r="L357" s="36"/>
      <c r="M357" s="34" t="str">
        <f t="shared" si="27"/>
        <v/>
      </c>
      <c r="O357" s="36"/>
      <c r="P357" s="36"/>
      <c r="Q357" s="34" t="str">
        <f t="shared" si="28"/>
        <v/>
      </c>
    </row>
    <row r="358" spans="2:17" x14ac:dyDescent="0.2">
      <c r="B358" s="36"/>
      <c r="C358" s="36"/>
      <c r="D358" s="33" t="str">
        <f t="shared" si="29"/>
        <v/>
      </c>
      <c r="E358" s="34" t="str">
        <f t="shared" si="25"/>
        <v/>
      </c>
      <c r="G358" s="36"/>
      <c r="H358" s="36"/>
      <c r="I358" s="34" t="str">
        <f t="shared" si="26"/>
        <v/>
      </c>
      <c r="K358" s="36"/>
      <c r="L358" s="36"/>
      <c r="M358" s="34" t="str">
        <f t="shared" si="27"/>
        <v/>
      </c>
      <c r="O358" s="36"/>
      <c r="P358" s="36"/>
      <c r="Q358" s="34" t="str">
        <f t="shared" si="28"/>
        <v/>
      </c>
    </row>
    <row r="359" spans="2:17" x14ac:dyDescent="0.2">
      <c r="B359" s="36"/>
      <c r="C359" s="36"/>
      <c r="D359" s="33" t="str">
        <f t="shared" si="29"/>
        <v/>
      </c>
      <c r="E359" s="34" t="str">
        <f t="shared" si="25"/>
        <v/>
      </c>
      <c r="G359" s="36"/>
      <c r="H359" s="36"/>
      <c r="I359" s="34" t="str">
        <f t="shared" si="26"/>
        <v/>
      </c>
      <c r="K359" s="36"/>
      <c r="L359" s="36"/>
      <c r="M359" s="34" t="str">
        <f t="shared" si="27"/>
        <v/>
      </c>
      <c r="O359" s="36"/>
      <c r="P359" s="36"/>
      <c r="Q359" s="34" t="str">
        <f t="shared" si="28"/>
        <v/>
      </c>
    </row>
    <row r="360" spans="2:17" x14ac:dyDescent="0.2">
      <c r="B360" s="36"/>
      <c r="C360" s="36"/>
      <c r="D360" s="33" t="str">
        <f t="shared" si="29"/>
        <v/>
      </c>
      <c r="E360" s="34" t="str">
        <f t="shared" si="25"/>
        <v/>
      </c>
      <c r="G360" s="36"/>
      <c r="H360" s="36"/>
      <c r="I360" s="34" t="str">
        <f t="shared" si="26"/>
        <v/>
      </c>
      <c r="K360" s="36"/>
      <c r="L360" s="36"/>
      <c r="M360" s="34" t="str">
        <f t="shared" si="27"/>
        <v/>
      </c>
      <c r="O360" s="36"/>
      <c r="P360" s="36"/>
      <c r="Q360" s="34" t="str">
        <f t="shared" si="28"/>
        <v/>
      </c>
    </row>
    <row r="361" spans="2:17" x14ac:dyDescent="0.2">
      <c r="B361" s="36"/>
      <c r="C361" s="36"/>
      <c r="D361" s="33" t="str">
        <f t="shared" si="29"/>
        <v/>
      </c>
      <c r="E361" s="34" t="str">
        <f t="shared" si="25"/>
        <v/>
      </c>
      <c r="G361" s="36"/>
      <c r="H361" s="36"/>
      <c r="I361" s="34" t="str">
        <f t="shared" si="26"/>
        <v/>
      </c>
      <c r="K361" s="36"/>
      <c r="L361" s="36"/>
      <c r="M361" s="34" t="str">
        <f t="shared" si="27"/>
        <v/>
      </c>
      <c r="O361" s="36"/>
      <c r="P361" s="36"/>
      <c r="Q361" s="34" t="str">
        <f t="shared" si="28"/>
        <v/>
      </c>
    </row>
    <row r="362" spans="2:17" x14ac:dyDescent="0.2">
      <c r="B362" s="36"/>
      <c r="C362" s="36"/>
      <c r="D362" s="33" t="str">
        <f t="shared" si="29"/>
        <v/>
      </c>
      <c r="E362" s="34" t="str">
        <f t="shared" si="25"/>
        <v/>
      </c>
      <c r="G362" s="36"/>
      <c r="H362" s="36"/>
      <c r="I362" s="34" t="str">
        <f t="shared" si="26"/>
        <v/>
      </c>
      <c r="K362" s="36"/>
      <c r="L362" s="36"/>
      <c r="M362" s="34" t="str">
        <f t="shared" si="27"/>
        <v/>
      </c>
      <c r="O362" s="36"/>
      <c r="P362" s="36"/>
      <c r="Q362" s="34" t="str">
        <f t="shared" si="28"/>
        <v/>
      </c>
    </row>
    <row r="363" spans="2:17" x14ac:dyDescent="0.2">
      <c r="B363" s="36"/>
      <c r="C363" s="36"/>
      <c r="D363" s="33" t="str">
        <f t="shared" si="29"/>
        <v/>
      </c>
      <c r="E363" s="34" t="str">
        <f t="shared" si="25"/>
        <v/>
      </c>
      <c r="G363" s="36"/>
      <c r="H363" s="36"/>
      <c r="I363" s="34" t="str">
        <f t="shared" si="26"/>
        <v/>
      </c>
      <c r="K363" s="36"/>
      <c r="L363" s="36"/>
      <c r="M363" s="34" t="str">
        <f t="shared" si="27"/>
        <v/>
      </c>
      <c r="O363" s="36"/>
      <c r="P363" s="36"/>
      <c r="Q363" s="34" t="str">
        <f t="shared" si="28"/>
        <v/>
      </c>
    </row>
    <row r="364" spans="2:17" x14ac:dyDescent="0.2">
      <c r="B364" s="36"/>
      <c r="C364" s="36"/>
      <c r="D364" s="33" t="str">
        <f t="shared" si="29"/>
        <v/>
      </c>
      <c r="E364" s="34" t="str">
        <f t="shared" si="25"/>
        <v/>
      </c>
      <c r="G364" s="36"/>
      <c r="H364" s="36"/>
      <c r="I364" s="34" t="str">
        <f t="shared" si="26"/>
        <v/>
      </c>
      <c r="K364" s="36"/>
      <c r="L364" s="36"/>
      <c r="M364" s="34" t="str">
        <f t="shared" si="27"/>
        <v/>
      </c>
      <c r="O364" s="36"/>
      <c r="P364" s="36"/>
      <c r="Q364" s="34" t="str">
        <f t="shared" si="28"/>
        <v/>
      </c>
    </row>
    <row r="365" spans="2:17" x14ac:dyDescent="0.2">
      <c r="B365" s="36"/>
      <c r="C365" s="36"/>
      <c r="D365" s="33" t="str">
        <f t="shared" si="29"/>
        <v/>
      </c>
      <c r="E365" s="34" t="str">
        <f t="shared" si="25"/>
        <v/>
      </c>
      <c r="G365" s="36"/>
      <c r="H365" s="36"/>
      <c r="I365" s="34" t="str">
        <f t="shared" si="26"/>
        <v/>
      </c>
      <c r="K365" s="36"/>
      <c r="L365" s="36"/>
      <c r="M365" s="34" t="str">
        <f t="shared" si="27"/>
        <v/>
      </c>
      <c r="O365" s="36"/>
      <c r="P365" s="36"/>
      <c r="Q365" s="34" t="str">
        <f t="shared" si="28"/>
        <v/>
      </c>
    </row>
    <row r="366" spans="2:17" x14ac:dyDescent="0.2">
      <c r="B366" s="36"/>
      <c r="C366" s="36"/>
      <c r="D366" s="33" t="str">
        <f t="shared" si="29"/>
        <v/>
      </c>
      <c r="E366" s="34" t="str">
        <f t="shared" si="25"/>
        <v/>
      </c>
      <c r="G366" s="36"/>
      <c r="H366" s="36"/>
      <c r="I366" s="34" t="str">
        <f t="shared" si="26"/>
        <v/>
      </c>
      <c r="K366" s="36"/>
      <c r="L366" s="36"/>
      <c r="M366" s="34" t="str">
        <f t="shared" si="27"/>
        <v/>
      </c>
      <c r="O366" s="36"/>
      <c r="P366" s="36"/>
      <c r="Q366" s="34" t="str">
        <f t="shared" si="28"/>
        <v/>
      </c>
    </row>
    <row r="367" spans="2:17" x14ac:dyDescent="0.2">
      <c r="B367" s="36"/>
      <c r="C367" s="36"/>
      <c r="D367" s="33" t="str">
        <f t="shared" si="29"/>
        <v/>
      </c>
      <c r="E367" s="34" t="str">
        <f t="shared" si="25"/>
        <v/>
      </c>
      <c r="G367" s="36"/>
      <c r="H367" s="36"/>
      <c r="I367" s="34" t="str">
        <f t="shared" si="26"/>
        <v/>
      </c>
      <c r="K367" s="36"/>
      <c r="L367" s="36"/>
      <c r="M367" s="34" t="str">
        <f t="shared" si="27"/>
        <v/>
      </c>
      <c r="O367" s="36"/>
      <c r="P367" s="36"/>
      <c r="Q367" s="34" t="str">
        <f t="shared" si="28"/>
        <v/>
      </c>
    </row>
    <row r="368" spans="2:17" x14ac:dyDescent="0.2">
      <c r="B368" s="36"/>
      <c r="C368" s="36"/>
      <c r="D368" s="33" t="str">
        <f t="shared" si="29"/>
        <v/>
      </c>
      <c r="E368" s="34" t="str">
        <f t="shared" si="25"/>
        <v/>
      </c>
      <c r="G368" s="36"/>
      <c r="H368" s="36"/>
      <c r="I368" s="34" t="str">
        <f t="shared" si="26"/>
        <v/>
      </c>
      <c r="K368" s="36"/>
      <c r="L368" s="36"/>
      <c r="M368" s="34" t="str">
        <f t="shared" si="27"/>
        <v/>
      </c>
      <c r="O368" s="36"/>
      <c r="P368" s="36"/>
      <c r="Q368" s="34" t="str">
        <f t="shared" si="28"/>
        <v/>
      </c>
    </row>
    <row r="369" spans="2:17" x14ac:dyDescent="0.2">
      <c r="B369" s="36"/>
      <c r="C369" s="36"/>
      <c r="D369" s="33" t="str">
        <f t="shared" si="29"/>
        <v/>
      </c>
      <c r="E369" s="34" t="str">
        <f t="shared" si="25"/>
        <v/>
      </c>
      <c r="G369" s="36"/>
      <c r="H369" s="36"/>
      <c r="I369" s="34" t="str">
        <f t="shared" si="26"/>
        <v/>
      </c>
      <c r="K369" s="36"/>
      <c r="L369" s="36"/>
      <c r="M369" s="34" t="str">
        <f t="shared" si="27"/>
        <v/>
      </c>
      <c r="O369" s="36"/>
      <c r="P369" s="36"/>
      <c r="Q369" s="34" t="str">
        <f t="shared" si="28"/>
        <v/>
      </c>
    </row>
    <row r="370" spans="2:17" x14ac:dyDescent="0.2">
      <c r="B370" s="36"/>
      <c r="C370" s="36"/>
      <c r="D370" s="33" t="str">
        <f t="shared" si="29"/>
        <v/>
      </c>
      <c r="E370" s="34" t="str">
        <f t="shared" si="25"/>
        <v/>
      </c>
      <c r="G370" s="36"/>
      <c r="H370" s="36"/>
      <c r="I370" s="34" t="str">
        <f t="shared" si="26"/>
        <v/>
      </c>
      <c r="K370" s="36"/>
      <c r="L370" s="36"/>
      <c r="M370" s="34" t="str">
        <f t="shared" si="27"/>
        <v/>
      </c>
      <c r="O370" s="36"/>
      <c r="P370" s="36"/>
      <c r="Q370" s="34" t="str">
        <f t="shared" si="28"/>
        <v/>
      </c>
    </row>
    <row r="371" spans="2:17" x14ac:dyDescent="0.2">
      <c r="B371" s="36"/>
      <c r="C371" s="36"/>
      <c r="D371" s="33" t="str">
        <f t="shared" si="29"/>
        <v/>
      </c>
      <c r="E371" s="34" t="str">
        <f t="shared" si="25"/>
        <v/>
      </c>
      <c r="G371" s="36"/>
      <c r="H371" s="36"/>
      <c r="I371" s="34" t="str">
        <f t="shared" si="26"/>
        <v/>
      </c>
      <c r="K371" s="36"/>
      <c r="L371" s="36"/>
      <c r="M371" s="34" t="str">
        <f t="shared" si="27"/>
        <v/>
      </c>
      <c r="O371" s="36"/>
      <c r="P371" s="36"/>
      <c r="Q371" s="34" t="str">
        <f t="shared" si="28"/>
        <v/>
      </c>
    </row>
    <row r="372" spans="2:17" x14ac:dyDescent="0.2">
      <c r="B372" s="36"/>
      <c r="C372" s="36"/>
      <c r="D372" s="33" t="str">
        <f t="shared" si="29"/>
        <v/>
      </c>
      <c r="E372" s="34" t="str">
        <f t="shared" si="25"/>
        <v/>
      </c>
      <c r="G372" s="36"/>
      <c r="H372" s="36"/>
      <c r="I372" s="34" t="str">
        <f t="shared" si="26"/>
        <v/>
      </c>
      <c r="K372" s="36"/>
      <c r="L372" s="36"/>
      <c r="M372" s="34" t="str">
        <f t="shared" si="27"/>
        <v/>
      </c>
      <c r="O372" s="36"/>
      <c r="P372" s="36"/>
      <c r="Q372" s="34" t="str">
        <f t="shared" si="28"/>
        <v/>
      </c>
    </row>
    <row r="373" spans="2:17" x14ac:dyDescent="0.2">
      <c r="B373" s="36"/>
      <c r="C373" s="36"/>
      <c r="D373" s="33" t="str">
        <f t="shared" si="29"/>
        <v/>
      </c>
      <c r="E373" s="34" t="str">
        <f t="shared" si="25"/>
        <v/>
      </c>
      <c r="G373" s="36"/>
      <c r="H373" s="36"/>
      <c r="I373" s="34" t="str">
        <f t="shared" si="26"/>
        <v/>
      </c>
      <c r="K373" s="36"/>
      <c r="L373" s="36"/>
      <c r="M373" s="34" t="str">
        <f t="shared" si="27"/>
        <v/>
      </c>
      <c r="O373" s="36"/>
      <c r="P373" s="36"/>
      <c r="Q373" s="34" t="str">
        <f t="shared" si="28"/>
        <v/>
      </c>
    </row>
    <row r="374" spans="2:17" x14ac:dyDescent="0.2">
      <c r="B374" s="36"/>
      <c r="C374" s="36"/>
      <c r="D374" s="33" t="str">
        <f t="shared" si="29"/>
        <v/>
      </c>
      <c r="E374" s="34" t="str">
        <f t="shared" si="25"/>
        <v/>
      </c>
      <c r="G374" s="36"/>
      <c r="H374" s="36"/>
      <c r="I374" s="34" t="str">
        <f t="shared" si="26"/>
        <v/>
      </c>
      <c r="K374" s="36"/>
      <c r="L374" s="36"/>
      <c r="M374" s="34" t="str">
        <f t="shared" si="27"/>
        <v/>
      </c>
      <c r="O374" s="36"/>
      <c r="P374" s="36"/>
      <c r="Q374" s="34" t="str">
        <f t="shared" si="28"/>
        <v/>
      </c>
    </row>
    <row r="375" spans="2:17" x14ac:dyDescent="0.2">
      <c r="B375" s="36"/>
      <c r="C375" s="36"/>
      <c r="D375" s="33" t="str">
        <f t="shared" si="29"/>
        <v/>
      </c>
      <c r="E375" s="34" t="str">
        <f t="shared" si="25"/>
        <v/>
      </c>
      <c r="G375" s="36"/>
      <c r="H375" s="36"/>
      <c r="I375" s="34" t="str">
        <f t="shared" si="26"/>
        <v/>
      </c>
      <c r="K375" s="36"/>
      <c r="L375" s="36"/>
      <c r="M375" s="34" t="str">
        <f t="shared" si="27"/>
        <v/>
      </c>
      <c r="O375" s="36"/>
      <c r="P375" s="36"/>
      <c r="Q375" s="34" t="str">
        <f t="shared" si="28"/>
        <v/>
      </c>
    </row>
    <row r="376" spans="2:17" x14ac:dyDescent="0.2">
      <c r="B376" s="36"/>
      <c r="C376" s="36"/>
      <c r="D376" s="33" t="str">
        <f t="shared" si="29"/>
        <v/>
      </c>
      <c r="E376" s="34" t="str">
        <f t="shared" si="25"/>
        <v/>
      </c>
      <c r="G376" s="36"/>
      <c r="H376" s="36"/>
      <c r="I376" s="34" t="str">
        <f t="shared" si="26"/>
        <v/>
      </c>
      <c r="K376" s="36"/>
      <c r="L376" s="36"/>
      <c r="M376" s="34" t="str">
        <f t="shared" si="27"/>
        <v/>
      </c>
      <c r="O376" s="36"/>
      <c r="P376" s="36"/>
      <c r="Q376" s="34" t="str">
        <f t="shared" si="28"/>
        <v/>
      </c>
    </row>
    <row r="377" spans="2:17" x14ac:dyDescent="0.2">
      <c r="B377" s="36"/>
      <c r="C377" s="36"/>
      <c r="D377" s="33" t="str">
        <f t="shared" si="29"/>
        <v/>
      </c>
      <c r="E377" s="34" t="str">
        <f t="shared" si="25"/>
        <v/>
      </c>
      <c r="G377" s="36"/>
      <c r="H377" s="36"/>
      <c r="I377" s="34" t="str">
        <f t="shared" si="26"/>
        <v/>
      </c>
      <c r="K377" s="36"/>
      <c r="L377" s="36"/>
      <c r="M377" s="34" t="str">
        <f t="shared" si="27"/>
        <v/>
      </c>
      <c r="O377" s="36"/>
      <c r="P377" s="36"/>
      <c r="Q377" s="34" t="str">
        <f t="shared" si="28"/>
        <v/>
      </c>
    </row>
    <row r="378" spans="2:17" x14ac:dyDescent="0.2">
      <c r="B378" s="36"/>
      <c r="C378" s="36"/>
      <c r="D378" s="33" t="str">
        <f t="shared" si="29"/>
        <v/>
      </c>
      <c r="E378" s="34" t="str">
        <f t="shared" si="25"/>
        <v/>
      </c>
      <c r="G378" s="36"/>
      <c r="H378" s="36"/>
      <c r="I378" s="34" t="str">
        <f t="shared" si="26"/>
        <v/>
      </c>
      <c r="K378" s="36"/>
      <c r="L378" s="36"/>
      <c r="M378" s="34" t="str">
        <f t="shared" si="27"/>
        <v/>
      </c>
      <c r="O378" s="36"/>
      <c r="P378" s="36"/>
      <c r="Q378" s="34" t="str">
        <f t="shared" si="28"/>
        <v/>
      </c>
    </row>
    <row r="379" spans="2:17" x14ac:dyDescent="0.2">
      <c r="B379" s="36"/>
      <c r="C379" s="36"/>
      <c r="D379" s="33" t="str">
        <f t="shared" si="29"/>
        <v/>
      </c>
      <c r="E379" s="34" t="str">
        <f t="shared" si="25"/>
        <v/>
      </c>
      <c r="G379" s="36"/>
      <c r="H379" s="36"/>
      <c r="I379" s="34" t="str">
        <f t="shared" si="26"/>
        <v/>
      </c>
      <c r="K379" s="36"/>
      <c r="L379" s="36"/>
      <c r="M379" s="34" t="str">
        <f t="shared" si="27"/>
        <v/>
      </c>
      <c r="O379" s="36"/>
      <c r="P379" s="36"/>
      <c r="Q379" s="34" t="str">
        <f t="shared" si="28"/>
        <v/>
      </c>
    </row>
    <row r="380" spans="2:17" x14ac:dyDescent="0.2">
      <c r="B380" s="36"/>
      <c r="C380" s="36"/>
      <c r="D380" s="33" t="str">
        <f t="shared" si="29"/>
        <v/>
      </c>
      <c r="E380" s="34" t="str">
        <f t="shared" si="25"/>
        <v/>
      </c>
      <c r="G380" s="36"/>
      <c r="H380" s="36"/>
      <c r="I380" s="34" t="str">
        <f t="shared" si="26"/>
        <v/>
      </c>
      <c r="K380" s="36"/>
      <c r="L380" s="36"/>
      <c r="M380" s="34" t="str">
        <f t="shared" si="27"/>
        <v/>
      </c>
      <c r="O380" s="36"/>
      <c r="P380" s="36"/>
      <c r="Q380" s="34" t="str">
        <f t="shared" si="28"/>
        <v/>
      </c>
    </row>
    <row r="381" spans="2:17" x14ac:dyDescent="0.2">
      <c r="B381" s="36"/>
      <c r="C381" s="36"/>
      <c r="D381" s="33" t="str">
        <f t="shared" si="29"/>
        <v/>
      </c>
      <c r="E381" s="34" t="str">
        <f t="shared" si="25"/>
        <v/>
      </c>
      <c r="G381" s="36"/>
      <c r="H381" s="36"/>
      <c r="I381" s="34" t="str">
        <f t="shared" si="26"/>
        <v/>
      </c>
      <c r="K381" s="36"/>
      <c r="L381" s="36"/>
      <c r="M381" s="34" t="str">
        <f t="shared" si="27"/>
        <v/>
      </c>
      <c r="O381" s="36"/>
      <c r="P381" s="36"/>
      <c r="Q381" s="34" t="str">
        <f t="shared" si="28"/>
        <v/>
      </c>
    </row>
    <row r="382" spans="2:17" x14ac:dyDescent="0.2">
      <c r="B382" s="36"/>
      <c r="C382" s="36"/>
      <c r="D382" s="33" t="str">
        <f t="shared" si="29"/>
        <v/>
      </c>
      <c r="E382" s="34" t="str">
        <f t="shared" si="25"/>
        <v/>
      </c>
      <c r="G382" s="36"/>
      <c r="H382" s="36"/>
      <c r="I382" s="34" t="str">
        <f t="shared" si="26"/>
        <v/>
      </c>
      <c r="K382" s="36"/>
      <c r="L382" s="36"/>
      <c r="M382" s="34" t="str">
        <f t="shared" si="27"/>
        <v/>
      </c>
      <c r="O382" s="36"/>
      <c r="P382" s="36"/>
      <c r="Q382" s="34" t="str">
        <f t="shared" si="28"/>
        <v/>
      </c>
    </row>
    <row r="383" spans="2:17" x14ac:dyDescent="0.2">
      <c r="B383" s="36"/>
      <c r="C383" s="36"/>
      <c r="D383" s="33" t="str">
        <f t="shared" si="29"/>
        <v/>
      </c>
      <c r="E383" s="34" t="str">
        <f t="shared" si="25"/>
        <v/>
      </c>
      <c r="G383" s="36"/>
      <c r="H383" s="36"/>
      <c r="I383" s="34" t="str">
        <f t="shared" si="26"/>
        <v/>
      </c>
      <c r="K383" s="36"/>
      <c r="L383" s="36"/>
      <c r="M383" s="34" t="str">
        <f t="shared" si="27"/>
        <v/>
      </c>
      <c r="O383" s="36"/>
      <c r="P383" s="36"/>
      <c r="Q383" s="34" t="str">
        <f t="shared" si="28"/>
        <v/>
      </c>
    </row>
    <row r="384" spans="2:17" x14ac:dyDescent="0.2">
      <c r="B384" s="36"/>
      <c r="C384" s="36"/>
      <c r="D384" s="33" t="str">
        <f t="shared" si="29"/>
        <v/>
      </c>
      <c r="E384" s="34" t="str">
        <f t="shared" si="25"/>
        <v/>
      </c>
      <c r="G384" s="36"/>
      <c r="H384" s="36"/>
      <c r="I384" s="34" t="str">
        <f t="shared" si="26"/>
        <v/>
      </c>
      <c r="K384" s="36"/>
      <c r="L384" s="36"/>
      <c r="M384" s="34" t="str">
        <f t="shared" si="27"/>
        <v/>
      </c>
      <c r="O384" s="36"/>
      <c r="P384" s="36"/>
      <c r="Q384" s="34" t="str">
        <f t="shared" si="28"/>
        <v/>
      </c>
    </row>
    <row r="385" spans="2:17" x14ac:dyDescent="0.2">
      <c r="B385" s="36"/>
      <c r="C385" s="36"/>
      <c r="D385" s="33" t="str">
        <f t="shared" si="29"/>
        <v/>
      </c>
      <c r="E385" s="34" t="str">
        <f t="shared" si="25"/>
        <v/>
      </c>
      <c r="G385" s="36"/>
      <c r="H385" s="36"/>
      <c r="I385" s="34" t="str">
        <f t="shared" si="26"/>
        <v/>
      </c>
      <c r="K385" s="36"/>
      <c r="L385" s="36"/>
      <c r="M385" s="34" t="str">
        <f t="shared" si="27"/>
        <v/>
      </c>
      <c r="O385" s="36"/>
      <c r="P385" s="36"/>
      <c r="Q385" s="34" t="str">
        <f t="shared" si="28"/>
        <v/>
      </c>
    </row>
    <row r="386" spans="2:17" x14ac:dyDescent="0.2">
      <c r="B386" s="36"/>
      <c r="C386" s="36"/>
      <c r="D386" s="33" t="str">
        <f t="shared" si="29"/>
        <v/>
      </c>
      <c r="E386" s="34" t="str">
        <f t="shared" si="25"/>
        <v/>
      </c>
      <c r="G386" s="36"/>
      <c r="H386" s="36"/>
      <c r="I386" s="34" t="str">
        <f t="shared" si="26"/>
        <v/>
      </c>
      <c r="K386" s="36"/>
      <c r="L386" s="36"/>
      <c r="M386" s="34" t="str">
        <f t="shared" si="27"/>
        <v/>
      </c>
      <c r="O386" s="36"/>
      <c r="P386" s="36"/>
      <c r="Q386" s="34" t="str">
        <f t="shared" si="28"/>
        <v/>
      </c>
    </row>
    <row r="387" spans="2:17" x14ac:dyDescent="0.2">
      <c r="B387" s="36"/>
      <c r="C387" s="36"/>
      <c r="D387" s="33" t="str">
        <f t="shared" si="29"/>
        <v/>
      </c>
      <c r="E387" s="34" t="str">
        <f t="shared" si="25"/>
        <v/>
      </c>
      <c r="G387" s="36"/>
      <c r="H387" s="36"/>
      <c r="I387" s="34" t="str">
        <f t="shared" si="26"/>
        <v/>
      </c>
      <c r="K387" s="36"/>
      <c r="L387" s="36"/>
      <c r="M387" s="34" t="str">
        <f t="shared" si="27"/>
        <v/>
      </c>
      <c r="O387" s="36"/>
      <c r="P387" s="36"/>
      <c r="Q387" s="34" t="str">
        <f t="shared" si="28"/>
        <v/>
      </c>
    </row>
    <row r="388" spans="2:17" x14ac:dyDescent="0.2">
      <c r="B388" s="36"/>
      <c r="C388" s="36"/>
      <c r="D388" s="33" t="str">
        <f t="shared" si="29"/>
        <v/>
      </c>
      <c r="E388" s="34" t="str">
        <f t="shared" si="25"/>
        <v/>
      </c>
      <c r="G388" s="36"/>
      <c r="H388" s="36"/>
      <c r="I388" s="34" t="str">
        <f t="shared" si="26"/>
        <v/>
      </c>
      <c r="K388" s="36"/>
      <c r="L388" s="36"/>
      <c r="M388" s="34" t="str">
        <f t="shared" si="27"/>
        <v/>
      </c>
      <c r="O388" s="36"/>
      <c r="P388" s="36"/>
      <c r="Q388" s="34" t="str">
        <f t="shared" si="28"/>
        <v/>
      </c>
    </row>
    <row r="389" spans="2:17" x14ac:dyDescent="0.2">
      <c r="B389" s="36"/>
      <c r="C389" s="36"/>
      <c r="D389" s="33" t="str">
        <f t="shared" si="29"/>
        <v/>
      </c>
      <c r="E389" s="34" t="str">
        <f t="shared" si="25"/>
        <v/>
      </c>
      <c r="G389" s="36"/>
      <c r="H389" s="36"/>
      <c r="I389" s="34" t="str">
        <f t="shared" si="26"/>
        <v/>
      </c>
      <c r="K389" s="36"/>
      <c r="L389" s="36"/>
      <c r="M389" s="34" t="str">
        <f t="shared" si="27"/>
        <v/>
      </c>
      <c r="O389" s="36"/>
      <c r="P389" s="36"/>
      <c r="Q389" s="34" t="str">
        <f t="shared" si="28"/>
        <v/>
      </c>
    </row>
    <row r="390" spans="2:17" x14ac:dyDescent="0.2">
      <c r="B390" s="36"/>
      <c r="C390" s="36"/>
      <c r="D390" s="33" t="str">
        <f t="shared" si="29"/>
        <v/>
      </c>
      <c r="E390" s="34" t="str">
        <f t="shared" si="25"/>
        <v/>
      </c>
      <c r="G390" s="36"/>
      <c r="H390" s="36"/>
      <c r="I390" s="34" t="str">
        <f t="shared" si="26"/>
        <v/>
      </c>
      <c r="K390" s="36"/>
      <c r="L390" s="36"/>
      <c r="M390" s="34" t="str">
        <f t="shared" si="27"/>
        <v/>
      </c>
      <c r="O390" s="36"/>
      <c r="P390" s="36"/>
      <c r="Q390" s="34" t="str">
        <f t="shared" si="28"/>
        <v/>
      </c>
    </row>
    <row r="391" spans="2:17" x14ac:dyDescent="0.2">
      <c r="B391" s="36"/>
      <c r="C391" s="36"/>
      <c r="D391" s="33" t="str">
        <f t="shared" si="29"/>
        <v/>
      </c>
      <c r="E391" s="34" t="str">
        <f t="shared" si="25"/>
        <v/>
      </c>
      <c r="G391" s="36"/>
      <c r="H391" s="36"/>
      <c r="I391" s="34" t="str">
        <f t="shared" si="26"/>
        <v/>
      </c>
      <c r="K391" s="36"/>
      <c r="L391" s="36"/>
      <c r="M391" s="34" t="str">
        <f t="shared" si="27"/>
        <v/>
      </c>
      <c r="O391" s="36"/>
      <c r="P391" s="36"/>
      <c r="Q391" s="34" t="str">
        <f t="shared" si="28"/>
        <v/>
      </c>
    </row>
    <row r="392" spans="2:17" x14ac:dyDescent="0.2">
      <c r="B392" s="36"/>
      <c r="C392" s="36"/>
      <c r="D392" s="33" t="str">
        <f t="shared" si="29"/>
        <v/>
      </c>
      <c r="E392" s="34" t="str">
        <f t="shared" si="25"/>
        <v/>
      </c>
      <c r="G392" s="36"/>
      <c r="H392" s="36"/>
      <c r="I392" s="34" t="str">
        <f t="shared" si="26"/>
        <v/>
      </c>
      <c r="K392" s="36"/>
      <c r="L392" s="36"/>
      <c r="M392" s="34" t="str">
        <f t="shared" si="27"/>
        <v/>
      </c>
      <c r="O392" s="36"/>
      <c r="P392" s="36"/>
      <c r="Q392" s="34" t="str">
        <f t="shared" si="28"/>
        <v/>
      </c>
    </row>
    <row r="393" spans="2:17" x14ac:dyDescent="0.2">
      <c r="B393" s="36"/>
      <c r="C393" s="36"/>
      <c r="D393" s="33" t="str">
        <f t="shared" si="29"/>
        <v/>
      </c>
      <c r="E393" s="34" t="str">
        <f t="shared" si="25"/>
        <v/>
      </c>
      <c r="G393" s="36"/>
      <c r="H393" s="36"/>
      <c r="I393" s="34" t="str">
        <f t="shared" si="26"/>
        <v/>
      </c>
      <c r="K393" s="36"/>
      <c r="L393" s="36"/>
      <c r="M393" s="34" t="str">
        <f t="shared" si="27"/>
        <v/>
      </c>
      <c r="O393" s="36"/>
      <c r="P393" s="36"/>
      <c r="Q393" s="34" t="str">
        <f t="shared" si="28"/>
        <v/>
      </c>
    </row>
    <row r="394" spans="2:17" x14ac:dyDescent="0.2">
      <c r="B394" s="36"/>
      <c r="C394" s="36"/>
      <c r="D394" s="33" t="str">
        <f t="shared" si="29"/>
        <v/>
      </c>
      <c r="E394" s="34" t="str">
        <f t="shared" si="25"/>
        <v/>
      </c>
      <c r="G394" s="36"/>
      <c r="H394" s="36"/>
      <c r="I394" s="34" t="str">
        <f t="shared" si="26"/>
        <v/>
      </c>
      <c r="K394" s="36"/>
      <c r="L394" s="36"/>
      <c r="M394" s="34" t="str">
        <f t="shared" si="27"/>
        <v/>
      </c>
      <c r="O394" s="36"/>
      <c r="P394" s="36"/>
      <c r="Q394" s="34" t="str">
        <f t="shared" si="28"/>
        <v/>
      </c>
    </row>
    <row r="395" spans="2:17" x14ac:dyDescent="0.2">
      <c r="B395" s="36"/>
      <c r="C395" s="36"/>
      <c r="D395" s="33" t="str">
        <f t="shared" si="29"/>
        <v/>
      </c>
      <c r="E395" s="34" t="str">
        <f t="shared" si="25"/>
        <v/>
      </c>
      <c r="G395" s="36"/>
      <c r="H395" s="36"/>
      <c r="I395" s="34" t="str">
        <f t="shared" si="26"/>
        <v/>
      </c>
      <c r="K395" s="36"/>
      <c r="L395" s="36"/>
      <c r="M395" s="34" t="str">
        <f t="shared" si="27"/>
        <v/>
      </c>
      <c r="O395" s="36"/>
      <c r="P395" s="36"/>
      <c r="Q395" s="34" t="str">
        <f t="shared" si="28"/>
        <v/>
      </c>
    </row>
    <row r="396" spans="2:17" x14ac:dyDescent="0.2">
      <c r="B396" s="36"/>
      <c r="C396" s="36"/>
      <c r="D396" s="33" t="str">
        <f t="shared" si="29"/>
        <v/>
      </c>
      <c r="E396" s="34" t="str">
        <f t="shared" si="25"/>
        <v/>
      </c>
      <c r="G396" s="36"/>
      <c r="H396" s="36"/>
      <c r="I396" s="34" t="str">
        <f t="shared" si="26"/>
        <v/>
      </c>
      <c r="K396" s="36"/>
      <c r="L396" s="36"/>
      <c r="M396" s="34" t="str">
        <f t="shared" si="27"/>
        <v/>
      </c>
      <c r="O396" s="36"/>
      <c r="P396" s="36"/>
      <c r="Q396" s="34" t="str">
        <f t="shared" si="28"/>
        <v/>
      </c>
    </row>
    <row r="397" spans="2:17" x14ac:dyDescent="0.2">
      <c r="B397" s="36"/>
      <c r="C397" s="36"/>
      <c r="D397" s="33" t="str">
        <f t="shared" si="29"/>
        <v/>
      </c>
      <c r="E397" s="34" t="str">
        <f t="shared" si="25"/>
        <v/>
      </c>
      <c r="G397" s="36"/>
      <c r="H397" s="36"/>
      <c r="I397" s="34" t="str">
        <f t="shared" si="26"/>
        <v/>
      </c>
      <c r="K397" s="36"/>
      <c r="L397" s="36"/>
      <c r="M397" s="34" t="str">
        <f t="shared" si="27"/>
        <v/>
      </c>
      <c r="O397" s="36"/>
      <c r="P397" s="36"/>
      <c r="Q397" s="34" t="str">
        <f t="shared" si="28"/>
        <v/>
      </c>
    </row>
    <row r="398" spans="2:17" x14ac:dyDescent="0.2">
      <c r="B398" s="36"/>
      <c r="C398" s="36"/>
      <c r="D398" s="33" t="str">
        <f t="shared" si="29"/>
        <v/>
      </c>
      <c r="E398" s="34" t="str">
        <f t="shared" si="25"/>
        <v/>
      </c>
      <c r="G398" s="36"/>
      <c r="H398" s="36"/>
      <c r="I398" s="34" t="str">
        <f t="shared" si="26"/>
        <v/>
      </c>
      <c r="K398" s="36"/>
      <c r="L398" s="36"/>
      <c r="M398" s="34" t="str">
        <f t="shared" si="27"/>
        <v/>
      </c>
      <c r="O398" s="36"/>
      <c r="P398" s="36"/>
      <c r="Q398" s="34" t="str">
        <f t="shared" si="28"/>
        <v/>
      </c>
    </row>
    <row r="399" spans="2:17" x14ac:dyDescent="0.2">
      <c r="B399" s="36"/>
      <c r="C399" s="36"/>
      <c r="D399" s="33" t="str">
        <f t="shared" si="29"/>
        <v/>
      </c>
      <c r="E399" s="34" t="str">
        <f t="shared" si="25"/>
        <v/>
      </c>
      <c r="G399" s="36"/>
      <c r="H399" s="36"/>
      <c r="I399" s="34" t="str">
        <f t="shared" si="26"/>
        <v/>
      </c>
      <c r="K399" s="36"/>
      <c r="L399" s="36"/>
      <c r="M399" s="34" t="str">
        <f t="shared" si="27"/>
        <v/>
      </c>
      <c r="O399" s="36"/>
      <c r="P399" s="36"/>
      <c r="Q399" s="34" t="str">
        <f t="shared" si="28"/>
        <v/>
      </c>
    </row>
    <row r="400" spans="2:17" x14ac:dyDescent="0.2">
      <c r="B400" s="36"/>
      <c r="C400" s="36"/>
      <c r="D400" s="33" t="str">
        <f t="shared" si="29"/>
        <v/>
      </c>
      <c r="E400" s="34" t="str">
        <f t="shared" si="25"/>
        <v/>
      </c>
      <c r="G400" s="36"/>
      <c r="H400" s="36"/>
      <c r="I400" s="34" t="str">
        <f t="shared" si="26"/>
        <v/>
      </c>
      <c r="K400" s="36"/>
      <c r="L400" s="36"/>
      <c r="M400" s="34" t="str">
        <f t="shared" si="27"/>
        <v/>
      </c>
      <c r="O400" s="36"/>
      <c r="P400" s="36"/>
      <c r="Q400" s="34" t="str">
        <f t="shared" si="28"/>
        <v/>
      </c>
    </row>
    <row r="401" spans="2:17" x14ac:dyDescent="0.2">
      <c r="B401" s="36"/>
      <c r="C401" s="36"/>
      <c r="D401" s="33" t="str">
        <f t="shared" si="29"/>
        <v/>
      </c>
      <c r="E401" s="34" t="str">
        <f t="shared" si="25"/>
        <v/>
      </c>
      <c r="G401" s="36"/>
      <c r="H401" s="36"/>
      <c r="I401" s="34" t="str">
        <f t="shared" si="26"/>
        <v/>
      </c>
      <c r="K401" s="36"/>
      <c r="L401" s="36"/>
      <c r="M401" s="34" t="str">
        <f t="shared" si="27"/>
        <v/>
      </c>
      <c r="O401" s="36"/>
      <c r="P401" s="36"/>
      <c r="Q401" s="34" t="str">
        <f t="shared" si="28"/>
        <v/>
      </c>
    </row>
    <row r="402" spans="2:17" x14ac:dyDescent="0.2">
      <c r="B402" s="36"/>
      <c r="C402" s="36"/>
      <c r="D402" s="33" t="str">
        <f t="shared" si="29"/>
        <v/>
      </c>
      <c r="E402" s="34" t="str">
        <f t="shared" si="25"/>
        <v/>
      </c>
      <c r="G402" s="36"/>
      <c r="H402" s="36"/>
      <c r="I402" s="34" t="str">
        <f t="shared" si="26"/>
        <v/>
      </c>
      <c r="K402" s="36"/>
      <c r="L402" s="36"/>
      <c r="M402" s="34" t="str">
        <f t="shared" si="27"/>
        <v/>
      </c>
      <c r="O402" s="36"/>
      <c r="P402" s="36"/>
      <c r="Q402" s="34" t="str">
        <f t="shared" si="28"/>
        <v/>
      </c>
    </row>
    <row r="403" spans="2:17" x14ac:dyDescent="0.2">
      <c r="B403" s="36"/>
      <c r="C403" s="36"/>
      <c r="D403" s="33" t="str">
        <f t="shared" si="29"/>
        <v/>
      </c>
      <c r="E403" s="34" t="str">
        <f t="shared" si="25"/>
        <v/>
      </c>
      <c r="G403" s="36"/>
      <c r="H403" s="36"/>
      <c r="I403" s="34" t="str">
        <f t="shared" si="26"/>
        <v/>
      </c>
      <c r="K403" s="36"/>
      <c r="L403" s="36"/>
      <c r="M403" s="34" t="str">
        <f t="shared" si="27"/>
        <v/>
      </c>
      <c r="O403" s="36"/>
      <c r="P403" s="36"/>
      <c r="Q403" s="34" t="str">
        <f t="shared" si="28"/>
        <v/>
      </c>
    </row>
    <row r="404" spans="2:17" x14ac:dyDescent="0.2">
      <c r="B404" s="36"/>
      <c r="C404" s="36"/>
      <c r="D404" s="33" t="str">
        <f t="shared" si="29"/>
        <v/>
      </c>
      <c r="E404" s="34" t="str">
        <f t="shared" si="25"/>
        <v/>
      </c>
      <c r="G404" s="36"/>
      <c r="H404" s="36"/>
      <c r="I404" s="34" t="str">
        <f t="shared" si="26"/>
        <v/>
      </c>
      <c r="K404" s="36"/>
      <c r="L404" s="36"/>
      <c r="M404" s="34" t="str">
        <f t="shared" si="27"/>
        <v/>
      </c>
      <c r="O404" s="36"/>
      <c r="P404" s="36"/>
      <c r="Q404" s="34" t="str">
        <f t="shared" si="28"/>
        <v/>
      </c>
    </row>
    <row r="405" spans="2:17" x14ac:dyDescent="0.2">
      <c r="B405" s="36"/>
      <c r="C405" s="36"/>
      <c r="D405" s="33" t="str">
        <f t="shared" si="29"/>
        <v/>
      </c>
      <c r="E405" s="34" t="str">
        <f t="shared" si="25"/>
        <v/>
      </c>
      <c r="G405" s="36"/>
      <c r="H405" s="36"/>
      <c r="I405" s="34" t="str">
        <f t="shared" si="26"/>
        <v/>
      </c>
      <c r="K405" s="36"/>
      <c r="L405" s="36"/>
      <c r="M405" s="34" t="str">
        <f t="shared" si="27"/>
        <v/>
      </c>
      <c r="O405" s="36"/>
      <c r="P405" s="36"/>
      <c r="Q405" s="34" t="str">
        <f t="shared" si="28"/>
        <v/>
      </c>
    </row>
    <row r="406" spans="2:17" x14ac:dyDescent="0.2">
      <c r="B406" s="36"/>
      <c r="C406" s="36"/>
      <c r="D406" s="33" t="str">
        <f t="shared" si="29"/>
        <v/>
      </c>
      <c r="E406" s="34" t="str">
        <f t="shared" si="25"/>
        <v/>
      </c>
      <c r="G406" s="36"/>
      <c r="H406" s="36"/>
      <c r="I406" s="34" t="str">
        <f t="shared" si="26"/>
        <v/>
      </c>
      <c r="K406" s="36"/>
      <c r="L406" s="36"/>
      <c r="M406" s="34" t="str">
        <f t="shared" si="27"/>
        <v/>
      </c>
      <c r="O406" s="36"/>
      <c r="P406" s="36"/>
      <c r="Q406" s="34" t="str">
        <f t="shared" si="28"/>
        <v/>
      </c>
    </row>
    <row r="407" spans="2:17" x14ac:dyDescent="0.2">
      <c r="B407" s="36"/>
      <c r="C407" s="36"/>
      <c r="D407" s="33" t="str">
        <f t="shared" si="29"/>
        <v/>
      </c>
      <c r="E407" s="34" t="str">
        <f t="shared" si="25"/>
        <v/>
      </c>
      <c r="G407" s="36"/>
      <c r="H407" s="36"/>
      <c r="I407" s="34" t="str">
        <f t="shared" si="26"/>
        <v/>
      </c>
      <c r="K407" s="36"/>
      <c r="L407" s="36"/>
      <c r="M407" s="34" t="str">
        <f t="shared" si="27"/>
        <v/>
      </c>
      <c r="O407" s="36"/>
      <c r="P407" s="36"/>
      <c r="Q407" s="34" t="str">
        <f t="shared" si="28"/>
        <v/>
      </c>
    </row>
    <row r="408" spans="2:17" x14ac:dyDescent="0.2">
      <c r="B408" s="36"/>
      <c r="C408" s="36"/>
      <c r="D408" s="33" t="str">
        <f t="shared" si="29"/>
        <v/>
      </c>
      <c r="E408" s="34" t="str">
        <f t="shared" si="25"/>
        <v/>
      </c>
      <c r="G408" s="36"/>
      <c r="H408" s="36"/>
      <c r="I408" s="34" t="str">
        <f t="shared" si="26"/>
        <v/>
      </c>
      <c r="K408" s="36"/>
      <c r="L408" s="36"/>
      <c r="M408" s="34" t="str">
        <f t="shared" si="27"/>
        <v/>
      </c>
      <c r="O408" s="36"/>
      <c r="P408" s="36"/>
      <c r="Q408" s="34" t="str">
        <f t="shared" si="28"/>
        <v/>
      </c>
    </row>
    <row r="409" spans="2:17" x14ac:dyDescent="0.2">
      <c r="B409" s="36"/>
      <c r="C409" s="36"/>
      <c r="D409" s="33" t="str">
        <f t="shared" si="29"/>
        <v/>
      </c>
      <c r="E409" s="34" t="str">
        <f t="shared" si="25"/>
        <v/>
      </c>
      <c r="G409" s="36"/>
      <c r="H409" s="36"/>
      <c r="I409" s="34" t="str">
        <f t="shared" si="26"/>
        <v/>
      </c>
      <c r="K409" s="36"/>
      <c r="L409" s="36"/>
      <c r="M409" s="34" t="str">
        <f t="shared" si="27"/>
        <v/>
      </c>
      <c r="O409" s="36"/>
      <c r="P409" s="36"/>
      <c r="Q409" s="34" t="str">
        <f t="shared" si="28"/>
        <v/>
      </c>
    </row>
    <row r="410" spans="2:17" x14ac:dyDescent="0.2">
      <c r="B410" s="36"/>
      <c r="C410" s="36"/>
      <c r="D410" s="33" t="str">
        <f t="shared" si="29"/>
        <v/>
      </c>
      <c r="E410" s="34" t="str">
        <f t="shared" si="25"/>
        <v/>
      </c>
      <c r="G410" s="36"/>
      <c r="H410" s="36"/>
      <c r="I410" s="34" t="str">
        <f t="shared" si="26"/>
        <v/>
      </c>
      <c r="K410" s="36"/>
      <c r="L410" s="36"/>
      <c r="M410" s="34" t="str">
        <f t="shared" si="27"/>
        <v/>
      </c>
      <c r="O410" s="36"/>
      <c r="P410" s="36"/>
      <c r="Q410" s="34" t="str">
        <f t="shared" si="28"/>
        <v/>
      </c>
    </row>
    <row r="411" spans="2:17" x14ac:dyDescent="0.2">
      <c r="B411" s="36"/>
      <c r="C411" s="36"/>
      <c r="D411" s="33" t="str">
        <f t="shared" si="29"/>
        <v/>
      </c>
      <c r="E411" s="34" t="str">
        <f t="shared" si="25"/>
        <v/>
      </c>
      <c r="G411" s="36"/>
      <c r="H411" s="36"/>
      <c r="I411" s="34" t="str">
        <f t="shared" si="26"/>
        <v/>
      </c>
      <c r="K411" s="36"/>
      <c r="L411" s="36"/>
      <c r="M411" s="34" t="str">
        <f t="shared" si="27"/>
        <v/>
      </c>
      <c r="O411" s="36"/>
      <c r="P411" s="36"/>
      <c r="Q411" s="34" t="str">
        <f t="shared" si="28"/>
        <v/>
      </c>
    </row>
    <row r="412" spans="2:17" x14ac:dyDescent="0.2">
      <c r="B412" s="36"/>
      <c r="C412" s="36"/>
      <c r="D412" s="33" t="str">
        <f t="shared" si="29"/>
        <v/>
      </c>
      <c r="E412" s="34" t="str">
        <f t="shared" si="25"/>
        <v/>
      </c>
      <c r="G412" s="36"/>
      <c r="H412" s="36"/>
      <c r="I412" s="34" t="str">
        <f t="shared" si="26"/>
        <v/>
      </c>
      <c r="K412" s="36"/>
      <c r="L412" s="36"/>
      <c r="M412" s="34" t="str">
        <f t="shared" si="27"/>
        <v/>
      </c>
      <c r="O412" s="36"/>
      <c r="P412" s="36"/>
      <c r="Q412" s="34" t="str">
        <f t="shared" si="28"/>
        <v/>
      </c>
    </row>
    <row r="413" spans="2:17" x14ac:dyDescent="0.2">
      <c r="B413" s="36"/>
      <c r="C413" s="36"/>
      <c r="D413" s="33" t="str">
        <f t="shared" si="29"/>
        <v/>
      </c>
      <c r="E413" s="34" t="str">
        <f t="shared" si="25"/>
        <v/>
      </c>
      <c r="G413" s="36"/>
      <c r="H413" s="36"/>
      <c r="I413" s="34" t="str">
        <f t="shared" si="26"/>
        <v/>
      </c>
      <c r="K413" s="36"/>
      <c r="L413" s="36"/>
      <c r="M413" s="34" t="str">
        <f t="shared" si="27"/>
        <v/>
      </c>
      <c r="O413" s="36"/>
      <c r="P413" s="36"/>
      <c r="Q413" s="34" t="str">
        <f t="shared" si="28"/>
        <v/>
      </c>
    </row>
    <row r="414" spans="2:17" x14ac:dyDescent="0.2">
      <c r="B414" s="36"/>
      <c r="C414" s="36"/>
      <c r="D414" s="33" t="str">
        <f t="shared" si="29"/>
        <v/>
      </c>
      <c r="E414" s="34" t="str">
        <f t="shared" si="25"/>
        <v/>
      </c>
      <c r="G414" s="36"/>
      <c r="H414" s="36"/>
      <c r="I414" s="34" t="str">
        <f t="shared" si="26"/>
        <v/>
      </c>
      <c r="K414" s="36"/>
      <c r="L414" s="36"/>
      <c r="M414" s="34" t="str">
        <f t="shared" si="27"/>
        <v/>
      </c>
      <c r="O414" s="36"/>
      <c r="P414" s="36"/>
      <c r="Q414" s="34" t="str">
        <f t="shared" si="28"/>
        <v/>
      </c>
    </row>
    <row r="415" spans="2:17" x14ac:dyDescent="0.2">
      <c r="B415" s="36"/>
      <c r="C415" s="36"/>
      <c r="D415" s="33" t="str">
        <f t="shared" si="29"/>
        <v/>
      </c>
      <c r="E415" s="34" t="str">
        <f t="shared" ref="E415:E478" si="30">IF(ISBLANK(B415),"",IF(OR($AC$7="",$AE$7=""),"",IF(AND(MONTH(B415)&gt;=MONTH($AC$7&amp;1),MONTH(B415)&lt;=MONTH($AE$7&amp;1)),"summer","winter")))</f>
        <v/>
      </c>
      <c r="G415" s="36"/>
      <c r="H415" s="36"/>
      <c r="I415" s="34" t="str">
        <f t="shared" ref="I415:I478" si="31">IF(ISBLANK(G415),"",IF(OR($AC$7="",$AE$7=""),"",IF(AND(MONTH(G415)&gt;=MONTH($AC$7&amp;1),MONTH(G415)&lt;=MONTH($AE$7&amp;1)),"summer","winter")))</f>
        <v/>
      </c>
      <c r="K415" s="36"/>
      <c r="L415" s="36"/>
      <c r="M415" s="34" t="str">
        <f t="shared" ref="M415:M478" si="32">IF(ISBLANK(K415),"",IF(OR($AC$7="",$AE$7=""),"",IF(AND(MONTH(K415)&gt;=MONTH($AC$7&amp;1),MONTH(K415)&lt;=MONTH($AE$7&amp;1)),"summer","winter")))</f>
        <v/>
      </c>
      <c r="O415" s="36"/>
      <c r="P415" s="36"/>
      <c r="Q415" s="34" t="str">
        <f t="shared" ref="Q415:Q478" si="33">IF(ISBLANK(O415),"",IF(OR($AC$7="",$AE$7=""),"",IF(AND(MONTH(O415)&gt;=MONTH($AC$7&amp;1),MONTH(O415)&lt;=MONTH($AE$7&amp;1)),"summer","winter")))</f>
        <v/>
      </c>
    </row>
    <row r="416" spans="2:17" x14ac:dyDescent="0.2">
      <c r="B416" s="36"/>
      <c r="C416" s="36"/>
      <c r="D416" s="33" t="str">
        <f t="shared" ref="D416:D479" si="34">IF(ISBLANK(C416),"",IF(LEFT(C416,1)="&lt;",0,VALUE(C416)))</f>
        <v/>
      </c>
      <c r="E416" s="34" t="str">
        <f t="shared" si="30"/>
        <v/>
      </c>
      <c r="G416" s="36"/>
      <c r="H416" s="36"/>
      <c r="I416" s="34" t="str">
        <f t="shared" si="31"/>
        <v/>
      </c>
      <c r="K416" s="36"/>
      <c r="L416" s="36"/>
      <c r="M416" s="34" t="str">
        <f t="shared" si="32"/>
        <v/>
      </c>
      <c r="O416" s="36"/>
      <c r="P416" s="36"/>
      <c r="Q416" s="34" t="str">
        <f t="shared" si="33"/>
        <v/>
      </c>
    </row>
    <row r="417" spans="2:17" x14ac:dyDescent="0.2">
      <c r="B417" s="36"/>
      <c r="C417" s="36"/>
      <c r="D417" s="33" t="str">
        <f t="shared" si="34"/>
        <v/>
      </c>
      <c r="E417" s="34" t="str">
        <f t="shared" si="30"/>
        <v/>
      </c>
      <c r="G417" s="36"/>
      <c r="H417" s="36"/>
      <c r="I417" s="34" t="str">
        <f t="shared" si="31"/>
        <v/>
      </c>
      <c r="K417" s="36"/>
      <c r="L417" s="36"/>
      <c r="M417" s="34" t="str">
        <f t="shared" si="32"/>
        <v/>
      </c>
      <c r="O417" s="36"/>
      <c r="P417" s="36"/>
      <c r="Q417" s="34" t="str">
        <f t="shared" si="33"/>
        <v/>
      </c>
    </row>
    <row r="418" spans="2:17" x14ac:dyDescent="0.2">
      <c r="B418" s="36"/>
      <c r="C418" s="36"/>
      <c r="D418" s="33" t="str">
        <f t="shared" si="34"/>
        <v/>
      </c>
      <c r="E418" s="34" t="str">
        <f t="shared" si="30"/>
        <v/>
      </c>
      <c r="G418" s="36"/>
      <c r="H418" s="36"/>
      <c r="I418" s="34" t="str">
        <f t="shared" si="31"/>
        <v/>
      </c>
      <c r="K418" s="36"/>
      <c r="L418" s="36"/>
      <c r="M418" s="34" t="str">
        <f t="shared" si="32"/>
        <v/>
      </c>
      <c r="O418" s="36"/>
      <c r="P418" s="36"/>
      <c r="Q418" s="34" t="str">
        <f t="shared" si="33"/>
        <v/>
      </c>
    </row>
    <row r="419" spans="2:17" x14ac:dyDescent="0.2">
      <c r="B419" s="36"/>
      <c r="C419" s="36"/>
      <c r="D419" s="33" t="str">
        <f t="shared" si="34"/>
        <v/>
      </c>
      <c r="E419" s="34" t="str">
        <f t="shared" si="30"/>
        <v/>
      </c>
      <c r="G419" s="36"/>
      <c r="H419" s="36"/>
      <c r="I419" s="34" t="str">
        <f t="shared" si="31"/>
        <v/>
      </c>
      <c r="K419" s="36"/>
      <c r="L419" s="36"/>
      <c r="M419" s="34" t="str">
        <f t="shared" si="32"/>
        <v/>
      </c>
      <c r="O419" s="36"/>
      <c r="P419" s="36"/>
      <c r="Q419" s="34" t="str">
        <f t="shared" si="33"/>
        <v/>
      </c>
    </row>
    <row r="420" spans="2:17" x14ac:dyDescent="0.2">
      <c r="B420" s="36"/>
      <c r="C420" s="36"/>
      <c r="D420" s="33" t="str">
        <f t="shared" si="34"/>
        <v/>
      </c>
      <c r="E420" s="34" t="str">
        <f t="shared" si="30"/>
        <v/>
      </c>
      <c r="G420" s="36"/>
      <c r="H420" s="36"/>
      <c r="I420" s="34" t="str">
        <f t="shared" si="31"/>
        <v/>
      </c>
      <c r="K420" s="36"/>
      <c r="L420" s="36"/>
      <c r="M420" s="34" t="str">
        <f t="shared" si="32"/>
        <v/>
      </c>
      <c r="O420" s="36"/>
      <c r="P420" s="36"/>
      <c r="Q420" s="34" t="str">
        <f t="shared" si="33"/>
        <v/>
      </c>
    </row>
    <row r="421" spans="2:17" x14ac:dyDescent="0.2">
      <c r="B421" s="36"/>
      <c r="C421" s="36"/>
      <c r="D421" s="33" t="str">
        <f t="shared" si="34"/>
        <v/>
      </c>
      <c r="E421" s="34" t="str">
        <f t="shared" si="30"/>
        <v/>
      </c>
      <c r="G421" s="36"/>
      <c r="H421" s="36"/>
      <c r="I421" s="34" t="str">
        <f t="shared" si="31"/>
        <v/>
      </c>
      <c r="K421" s="36"/>
      <c r="L421" s="36"/>
      <c r="M421" s="34" t="str">
        <f t="shared" si="32"/>
        <v/>
      </c>
      <c r="O421" s="36"/>
      <c r="P421" s="36"/>
      <c r="Q421" s="34" t="str">
        <f t="shared" si="33"/>
        <v/>
      </c>
    </row>
    <row r="422" spans="2:17" x14ac:dyDescent="0.2">
      <c r="B422" s="36"/>
      <c r="C422" s="36"/>
      <c r="D422" s="33" t="str">
        <f t="shared" si="34"/>
        <v/>
      </c>
      <c r="E422" s="34" t="str">
        <f t="shared" si="30"/>
        <v/>
      </c>
      <c r="G422" s="36"/>
      <c r="H422" s="36"/>
      <c r="I422" s="34" t="str">
        <f t="shared" si="31"/>
        <v/>
      </c>
      <c r="K422" s="36"/>
      <c r="L422" s="36"/>
      <c r="M422" s="34" t="str">
        <f t="shared" si="32"/>
        <v/>
      </c>
      <c r="O422" s="36"/>
      <c r="P422" s="36"/>
      <c r="Q422" s="34" t="str">
        <f t="shared" si="33"/>
        <v/>
      </c>
    </row>
    <row r="423" spans="2:17" x14ac:dyDescent="0.2">
      <c r="B423" s="36"/>
      <c r="C423" s="36"/>
      <c r="D423" s="33" t="str">
        <f t="shared" si="34"/>
        <v/>
      </c>
      <c r="E423" s="34" t="str">
        <f t="shared" si="30"/>
        <v/>
      </c>
      <c r="G423" s="36"/>
      <c r="H423" s="36"/>
      <c r="I423" s="34" t="str">
        <f t="shared" si="31"/>
        <v/>
      </c>
      <c r="K423" s="36"/>
      <c r="L423" s="36"/>
      <c r="M423" s="34" t="str">
        <f t="shared" si="32"/>
        <v/>
      </c>
      <c r="O423" s="36"/>
      <c r="P423" s="36"/>
      <c r="Q423" s="34" t="str">
        <f t="shared" si="33"/>
        <v/>
      </c>
    </row>
    <row r="424" spans="2:17" x14ac:dyDescent="0.2">
      <c r="B424" s="36"/>
      <c r="C424" s="36"/>
      <c r="D424" s="33" t="str">
        <f t="shared" si="34"/>
        <v/>
      </c>
      <c r="E424" s="34" t="str">
        <f t="shared" si="30"/>
        <v/>
      </c>
      <c r="G424" s="36"/>
      <c r="H424" s="36"/>
      <c r="I424" s="34" t="str">
        <f t="shared" si="31"/>
        <v/>
      </c>
      <c r="K424" s="36"/>
      <c r="L424" s="36"/>
      <c r="M424" s="34" t="str">
        <f t="shared" si="32"/>
        <v/>
      </c>
      <c r="O424" s="36"/>
      <c r="P424" s="36"/>
      <c r="Q424" s="34" t="str">
        <f t="shared" si="33"/>
        <v/>
      </c>
    </row>
    <row r="425" spans="2:17" x14ac:dyDescent="0.2">
      <c r="B425" s="36"/>
      <c r="C425" s="36"/>
      <c r="D425" s="33" t="str">
        <f t="shared" si="34"/>
        <v/>
      </c>
      <c r="E425" s="34" t="str">
        <f t="shared" si="30"/>
        <v/>
      </c>
      <c r="G425" s="36"/>
      <c r="H425" s="36"/>
      <c r="I425" s="34" t="str">
        <f t="shared" si="31"/>
        <v/>
      </c>
      <c r="K425" s="36"/>
      <c r="L425" s="36"/>
      <c r="M425" s="34" t="str">
        <f t="shared" si="32"/>
        <v/>
      </c>
      <c r="O425" s="36"/>
      <c r="P425" s="36"/>
      <c r="Q425" s="34" t="str">
        <f t="shared" si="33"/>
        <v/>
      </c>
    </row>
    <row r="426" spans="2:17" x14ac:dyDescent="0.2">
      <c r="B426" s="36"/>
      <c r="C426" s="36"/>
      <c r="D426" s="33" t="str">
        <f t="shared" si="34"/>
        <v/>
      </c>
      <c r="E426" s="34" t="str">
        <f t="shared" si="30"/>
        <v/>
      </c>
      <c r="G426" s="36"/>
      <c r="H426" s="36"/>
      <c r="I426" s="34" t="str">
        <f t="shared" si="31"/>
        <v/>
      </c>
      <c r="K426" s="36"/>
      <c r="L426" s="36"/>
      <c r="M426" s="34" t="str">
        <f t="shared" si="32"/>
        <v/>
      </c>
      <c r="O426" s="36"/>
      <c r="P426" s="36"/>
      <c r="Q426" s="34" t="str">
        <f t="shared" si="33"/>
        <v/>
      </c>
    </row>
    <row r="427" spans="2:17" x14ac:dyDescent="0.2">
      <c r="B427" s="36"/>
      <c r="C427" s="36"/>
      <c r="D427" s="33" t="str">
        <f t="shared" si="34"/>
        <v/>
      </c>
      <c r="E427" s="34" t="str">
        <f t="shared" si="30"/>
        <v/>
      </c>
      <c r="G427" s="36"/>
      <c r="H427" s="36"/>
      <c r="I427" s="34" t="str">
        <f t="shared" si="31"/>
        <v/>
      </c>
      <c r="K427" s="36"/>
      <c r="L427" s="36"/>
      <c r="M427" s="34" t="str">
        <f t="shared" si="32"/>
        <v/>
      </c>
      <c r="O427" s="36"/>
      <c r="P427" s="36"/>
      <c r="Q427" s="34" t="str">
        <f t="shared" si="33"/>
        <v/>
      </c>
    </row>
    <row r="428" spans="2:17" x14ac:dyDescent="0.2">
      <c r="B428" s="36"/>
      <c r="C428" s="36"/>
      <c r="D428" s="33" t="str">
        <f t="shared" si="34"/>
        <v/>
      </c>
      <c r="E428" s="34" t="str">
        <f t="shared" si="30"/>
        <v/>
      </c>
      <c r="G428" s="36"/>
      <c r="H428" s="36"/>
      <c r="I428" s="34" t="str">
        <f t="shared" si="31"/>
        <v/>
      </c>
      <c r="K428" s="36"/>
      <c r="L428" s="36"/>
      <c r="M428" s="34" t="str">
        <f t="shared" si="32"/>
        <v/>
      </c>
      <c r="O428" s="36"/>
      <c r="P428" s="36"/>
      <c r="Q428" s="34" t="str">
        <f t="shared" si="33"/>
        <v/>
      </c>
    </row>
    <row r="429" spans="2:17" x14ac:dyDescent="0.2">
      <c r="B429" s="36"/>
      <c r="C429" s="36"/>
      <c r="D429" s="33" t="str">
        <f t="shared" si="34"/>
        <v/>
      </c>
      <c r="E429" s="34" t="str">
        <f t="shared" si="30"/>
        <v/>
      </c>
      <c r="G429" s="36"/>
      <c r="H429" s="36"/>
      <c r="I429" s="34" t="str">
        <f t="shared" si="31"/>
        <v/>
      </c>
      <c r="K429" s="36"/>
      <c r="L429" s="36"/>
      <c r="M429" s="34" t="str">
        <f t="shared" si="32"/>
        <v/>
      </c>
      <c r="O429" s="36"/>
      <c r="P429" s="36"/>
      <c r="Q429" s="34" t="str">
        <f t="shared" si="33"/>
        <v/>
      </c>
    </row>
    <row r="430" spans="2:17" x14ac:dyDescent="0.2">
      <c r="B430" s="36"/>
      <c r="C430" s="36"/>
      <c r="D430" s="33" t="str">
        <f t="shared" si="34"/>
        <v/>
      </c>
      <c r="E430" s="34" t="str">
        <f t="shared" si="30"/>
        <v/>
      </c>
      <c r="G430" s="36"/>
      <c r="H430" s="36"/>
      <c r="I430" s="34" t="str">
        <f t="shared" si="31"/>
        <v/>
      </c>
      <c r="K430" s="36"/>
      <c r="L430" s="36"/>
      <c r="M430" s="34" t="str">
        <f t="shared" si="32"/>
        <v/>
      </c>
      <c r="O430" s="36"/>
      <c r="P430" s="36"/>
      <c r="Q430" s="34" t="str">
        <f t="shared" si="33"/>
        <v/>
      </c>
    </row>
    <row r="431" spans="2:17" x14ac:dyDescent="0.2">
      <c r="B431" s="36"/>
      <c r="C431" s="36"/>
      <c r="D431" s="33" t="str">
        <f t="shared" si="34"/>
        <v/>
      </c>
      <c r="E431" s="34" t="str">
        <f t="shared" si="30"/>
        <v/>
      </c>
      <c r="G431" s="36"/>
      <c r="H431" s="36"/>
      <c r="I431" s="34" t="str">
        <f t="shared" si="31"/>
        <v/>
      </c>
      <c r="K431" s="36"/>
      <c r="L431" s="36"/>
      <c r="M431" s="34" t="str">
        <f t="shared" si="32"/>
        <v/>
      </c>
      <c r="O431" s="36"/>
      <c r="P431" s="36"/>
      <c r="Q431" s="34" t="str">
        <f t="shared" si="33"/>
        <v/>
      </c>
    </row>
    <row r="432" spans="2:17" x14ac:dyDescent="0.2">
      <c r="B432" s="36"/>
      <c r="C432" s="36"/>
      <c r="D432" s="33" t="str">
        <f t="shared" si="34"/>
        <v/>
      </c>
      <c r="E432" s="34" t="str">
        <f t="shared" si="30"/>
        <v/>
      </c>
      <c r="G432" s="36"/>
      <c r="H432" s="36"/>
      <c r="I432" s="34" t="str">
        <f t="shared" si="31"/>
        <v/>
      </c>
      <c r="K432" s="36"/>
      <c r="L432" s="36"/>
      <c r="M432" s="34" t="str">
        <f t="shared" si="32"/>
        <v/>
      </c>
      <c r="O432" s="36"/>
      <c r="P432" s="36"/>
      <c r="Q432" s="34" t="str">
        <f t="shared" si="33"/>
        <v/>
      </c>
    </row>
    <row r="433" spans="2:17" x14ac:dyDescent="0.2">
      <c r="B433" s="36"/>
      <c r="C433" s="36"/>
      <c r="D433" s="33" t="str">
        <f t="shared" si="34"/>
        <v/>
      </c>
      <c r="E433" s="34" t="str">
        <f t="shared" si="30"/>
        <v/>
      </c>
      <c r="G433" s="36"/>
      <c r="H433" s="36"/>
      <c r="I433" s="34" t="str">
        <f t="shared" si="31"/>
        <v/>
      </c>
      <c r="K433" s="36"/>
      <c r="L433" s="36"/>
      <c r="M433" s="34" t="str">
        <f t="shared" si="32"/>
        <v/>
      </c>
      <c r="O433" s="36"/>
      <c r="P433" s="36"/>
      <c r="Q433" s="34" t="str">
        <f t="shared" si="33"/>
        <v/>
      </c>
    </row>
    <row r="434" spans="2:17" x14ac:dyDescent="0.2">
      <c r="B434" s="36"/>
      <c r="C434" s="36"/>
      <c r="D434" s="33" t="str">
        <f t="shared" si="34"/>
        <v/>
      </c>
      <c r="E434" s="34" t="str">
        <f t="shared" si="30"/>
        <v/>
      </c>
      <c r="G434" s="36"/>
      <c r="H434" s="36"/>
      <c r="I434" s="34" t="str">
        <f t="shared" si="31"/>
        <v/>
      </c>
      <c r="K434" s="36"/>
      <c r="L434" s="36"/>
      <c r="M434" s="34" t="str">
        <f t="shared" si="32"/>
        <v/>
      </c>
      <c r="O434" s="36"/>
      <c r="P434" s="36"/>
      <c r="Q434" s="34" t="str">
        <f t="shared" si="33"/>
        <v/>
      </c>
    </row>
    <row r="435" spans="2:17" x14ac:dyDescent="0.2">
      <c r="B435" s="36"/>
      <c r="C435" s="36"/>
      <c r="D435" s="33" t="str">
        <f t="shared" si="34"/>
        <v/>
      </c>
      <c r="E435" s="34" t="str">
        <f t="shared" si="30"/>
        <v/>
      </c>
      <c r="G435" s="36"/>
      <c r="H435" s="36"/>
      <c r="I435" s="34" t="str">
        <f t="shared" si="31"/>
        <v/>
      </c>
      <c r="K435" s="36"/>
      <c r="L435" s="36"/>
      <c r="M435" s="34" t="str">
        <f t="shared" si="32"/>
        <v/>
      </c>
      <c r="O435" s="36"/>
      <c r="P435" s="36"/>
      <c r="Q435" s="34" t="str">
        <f t="shared" si="33"/>
        <v/>
      </c>
    </row>
    <row r="436" spans="2:17" x14ac:dyDescent="0.2">
      <c r="B436" s="36"/>
      <c r="C436" s="36"/>
      <c r="D436" s="33" t="str">
        <f t="shared" si="34"/>
        <v/>
      </c>
      <c r="E436" s="34" t="str">
        <f t="shared" si="30"/>
        <v/>
      </c>
      <c r="G436" s="36"/>
      <c r="H436" s="36"/>
      <c r="I436" s="34" t="str">
        <f t="shared" si="31"/>
        <v/>
      </c>
      <c r="K436" s="36"/>
      <c r="L436" s="36"/>
      <c r="M436" s="34" t="str">
        <f t="shared" si="32"/>
        <v/>
      </c>
      <c r="O436" s="36"/>
      <c r="P436" s="36"/>
      <c r="Q436" s="34" t="str">
        <f t="shared" si="33"/>
        <v/>
      </c>
    </row>
    <row r="437" spans="2:17" x14ac:dyDescent="0.2">
      <c r="B437" s="36"/>
      <c r="C437" s="36"/>
      <c r="D437" s="33" t="str">
        <f t="shared" si="34"/>
        <v/>
      </c>
      <c r="E437" s="34" t="str">
        <f t="shared" si="30"/>
        <v/>
      </c>
      <c r="G437" s="36"/>
      <c r="H437" s="36"/>
      <c r="I437" s="34" t="str">
        <f t="shared" si="31"/>
        <v/>
      </c>
      <c r="K437" s="36"/>
      <c r="L437" s="36"/>
      <c r="M437" s="34" t="str">
        <f t="shared" si="32"/>
        <v/>
      </c>
      <c r="O437" s="36"/>
      <c r="P437" s="36"/>
      <c r="Q437" s="34" t="str">
        <f t="shared" si="33"/>
        <v/>
      </c>
    </row>
    <row r="438" spans="2:17" x14ac:dyDescent="0.2">
      <c r="B438" s="36"/>
      <c r="C438" s="36"/>
      <c r="D438" s="33" t="str">
        <f t="shared" si="34"/>
        <v/>
      </c>
      <c r="E438" s="34" t="str">
        <f t="shared" si="30"/>
        <v/>
      </c>
      <c r="G438" s="36"/>
      <c r="H438" s="36"/>
      <c r="I438" s="34" t="str">
        <f t="shared" si="31"/>
        <v/>
      </c>
      <c r="K438" s="36"/>
      <c r="L438" s="36"/>
      <c r="M438" s="34" t="str">
        <f t="shared" si="32"/>
        <v/>
      </c>
      <c r="O438" s="36"/>
      <c r="P438" s="36"/>
      <c r="Q438" s="34" t="str">
        <f t="shared" si="33"/>
        <v/>
      </c>
    </row>
    <row r="439" spans="2:17" x14ac:dyDescent="0.2">
      <c r="B439" s="36"/>
      <c r="C439" s="36"/>
      <c r="D439" s="33" t="str">
        <f t="shared" si="34"/>
        <v/>
      </c>
      <c r="E439" s="34" t="str">
        <f t="shared" si="30"/>
        <v/>
      </c>
      <c r="G439" s="36"/>
      <c r="H439" s="36"/>
      <c r="I439" s="34" t="str">
        <f t="shared" si="31"/>
        <v/>
      </c>
      <c r="K439" s="36"/>
      <c r="L439" s="36"/>
      <c r="M439" s="34" t="str">
        <f t="shared" si="32"/>
        <v/>
      </c>
      <c r="O439" s="36"/>
      <c r="P439" s="36"/>
      <c r="Q439" s="34" t="str">
        <f t="shared" si="33"/>
        <v/>
      </c>
    </row>
    <row r="440" spans="2:17" x14ac:dyDescent="0.2">
      <c r="B440" s="36"/>
      <c r="C440" s="36"/>
      <c r="D440" s="33" t="str">
        <f t="shared" si="34"/>
        <v/>
      </c>
      <c r="E440" s="34" t="str">
        <f t="shared" si="30"/>
        <v/>
      </c>
      <c r="G440" s="36"/>
      <c r="H440" s="36"/>
      <c r="I440" s="34" t="str">
        <f t="shared" si="31"/>
        <v/>
      </c>
      <c r="K440" s="36"/>
      <c r="L440" s="36"/>
      <c r="M440" s="34" t="str">
        <f t="shared" si="32"/>
        <v/>
      </c>
      <c r="O440" s="36"/>
      <c r="P440" s="36"/>
      <c r="Q440" s="34" t="str">
        <f t="shared" si="33"/>
        <v/>
      </c>
    </row>
    <row r="441" spans="2:17" x14ac:dyDescent="0.2">
      <c r="B441" s="36"/>
      <c r="C441" s="36"/>
      <c r="D441" s="33" t="str">
        <f t="shared" si="34"/>
        <v/>
      </c>
      <c r="E441" s="34" t="str">
        <f t="shared" si="30"/>
        <v/>
      </c>
      <c r="G441" s="36"/>
      <c r="H441" s="36"/>
      <c r="I441" s="34" t="str">
        <f t="shared" si="31"/>
        <v/>
      </c>
      <c r="K441" s="36"/>
      <c r="L441" s="36"/>
      <c r="M441" s="34" t="str">
        <f t="shared" si="32"/>
        <v/>
      </c>
      <c r="O441" s="36"/>
      <c r="P441" s="36"/>
      <c r="Q441" s="34" t="str">
        <f t="shared" si="33"/>
        <v/>
      </c>
    </row>
    <row r="442" spans="2:17" x14ac:dyDescent="0.2">
      <c r="B442" s="36"/>
      <c r="C442" s="36"/>
      <c r="D442" s="33" t="str">
        <f t="shared" si="34"/>
        <v/>
      </c>
      <c r="E442" s="34" t="str">
        <f t="shared" si="30"/>
        <v/>
      </c>
      <c r="G442" s="36"/>
      <c r="H442" s="36"/>
      <c r="I442" s="34" t="str">
        <f t="shared" si="31"/>
        <v/>
      </c>
      <c r="K442" s="36"/>
      <c r="L442" s="36"/>
      <c r="M442" s="34" t="str">
        <f t="shared" si="32"/>
        <v/>
      </c>
      <c r="O442" s="36"/>
      <c r="P442" s="36"/>
      <c r="Q442" s="34" t="str">
        <f t="shared" si="33"/>
        <v/>
      </c>
    </row>
    <row r="443" spans="2:17" x14ac:dyDescent="0.2">
      <c r="B443" s="36"/>
      <c r="C443" s="36"/>
      <c r="D443" s="33" t="str">
        <f t="shared" si="34"/>
        <v/>
      </c>
      <c r="E443" s="34" t="str">
        <f t="shared" si="30"/>
        <v/>
      </c>
      <c r="G443" s="36"/>
      <c r="H443" s="36"/>
      <c r="I443" s="34" t="str">
        <f t="shared" si="31"/>
        <v/>
      </c>
      <c r="K443" s="36"/>
      <c r="L443" s="36"/>
      <c r="M443" s="34" t="str">
        <f t="shared" si="32"/>
        <v/>
      </c>
      <c r="O443" s="36"/>
      <c r="P443" s="36"/>
      <c r="Q443" s="34" t="str">
        <f t="shared" si="33"/>
        <v/>
      </c>
    </row>
    <row r="444" spans="2:17" x14ac:dyDescent="0.2">
      <c r="B444" s="36"/>
      <c r="C444" s="36"/>
      <c r="D444" s="33" t="str">
        <f t="shared" si="34"/>
        <v/>
      </c>
      <c r="E444" s="34" t="str">
        <f t="shared" si="30"/>
        <v/>
      </c>
      <c r="G444" s="36"/>
      <c r="H444" s="36"/>
      <c r="I444" s="34" t="str">
        <f t="shared" si="31"/>
        <v/>
      </c>
      <c r="K444" s="36"/>
      <c r="L444" s="36"/>
      <c r="M444" s="34" t="str">
        <f t="shared" si="32"/>
        <v/>
      </c>
      <c r="O444" s="36"/>
      <c r="P444" s="36"/>
      <c r="Q444" s="34" t="str">
        <f t="shared" si="33"/>
        <v/>
      </c>
    </row>
    <row r="445" spans="2:17" x14ac:dyDescent="0.2">
      <c r="B445" s="36"/>
      <c r="C445" s="36"/>
      <c r="D445" s="33" t="str">
        <f t="shared" si="34"/>
        <v/>
      </c>
      <c r="E445" s="34" t="str">
        <f t="shared" si="30"/>
        <v/>
      </c>
      <c r="G445" s="36"/>
      <c r="H445" s="36"/>
      <c r="I445" s="34" t="str">
        <f t="shared" si="31"/>
        <v/>
      </c>
      <c r="K445" s="36"/>
      <c r="L445" s="36"/>
      <c r="M445" s="34" t="str">
        <f t="shared" si="32"/>
        <v/>
      </c>
      <c r="O445" s="36"/>
      <c r="P445" s="36"/>
      <c r="Q445" s="34" t="str">
        <f t="shared" si="33"/>
        <v/>
      </c>
    </row>
    <row r="446" spans="2:17" x14ac:dyDescent="0.2">
      <c r="B446" s="36"/>
      <c r="C446" s="36"/>
      <c r="D446" s="33" t="str">
        <f t="shared" si="34"/>
        <v/>
      </c>
      <c r="E446" s="34" t="str">
        <f t="shared" si="30"/>
        <v/>
      </c>
      <c r="G446" s="36"/>
      <c r="H446" s="36"/>
      <c r="I446" s="34" t="str">
        <f t="shared" si="31"/>
        <v/>
      </c>
      <c r="K446" s="36"/>
      <c r="L446" s="36"/>
      <c r="M446" s="34" t="str">
        <f t="shared" si="32"/>
        <v/>
      </c>
      <c r="O446" s="36"/>
      <c r="P446" s="36"/>
      <c r="Q446" s="34" t="str">
        <f t="shared" si="33"/>
        <v/>
      </c>
    </row>
    <row r="447" spans="2:17" x14ac:dyDescent="0.2">
      <c r="B447" s="36"/>
      <c r="C447" s="36"/>
      <c r="D447" s="33" t="str">
        <f t="shared" si="34"/>
        <v/>
      </c>
      <c r="E447" s="34" t="str">
        <f t="shared" si="30"/>
        <v/>
      </c>
      <c r="G447" s="36"/>
      <c r="H447" s="36"/>
      <c r="I447" s="34" t="str">
        <f t="shared" si="31"/>
        <v/>
      </c>
      <c r="K447" s="36"/>
      <c r="L447" s="36"/>
      <c r="M447" s="34" t="str">
        <f t="shared" si="32"/>
        <v/>
      </c>
      <c r="O447" s="36"/>
      <c r="P447" s="36"/>
      <c r="Q447" s="34" t="str">
        <f t="shared" si="33"/>
        <v/>
      </c>
    </row>
    <row r="448" spans="2:17" x14ac:dyDescent="0.2">
      <c r="B448" s="36"/>
      <c r="C448" s="36"/>
      <c r="D448" s="33" t="str">
        <f t="shared" si="34"/>
        <v/>
      </c>
      <c r="E448" s="34" t="str">
        <f t="shared" si="30"/>
        <v/>
      </c>
      <c r="G448" s="36"/>
      <c r="H448" s="36"/>
      <c r="I448" s="34" t="str">
        <f t="shared" si="31"/>
        <v/>
      </c>
      <c r="K448" s="36"/>
      <c r="L448" s="36"/>
      <c r="M448" s="34" t="str">
        <f t="shared" si="32"/>
        <v/>
      </c>
      <c r="O448" s="36"/>
      <c r="P448" s="36"/>
      <c r="Q448" s="34" t="str">
        <f t="shared" si="33"/>
        <v/>
      </c>
    </row>
    <row r="449" spans="2:17" x14ac:dyDescent="0.2">
      <c r="B449" s="36"/>
      <c r="C449" s="36"/>
      <c r="D449" s="33" t="str">
        <f t="shared" si="34"/>
        <v/>
      </c>
      <c r="E449" s="34" t="str">
        <f t="shared" si="30"/>
        <v/>
      </c>
      <c r="G449" s="36"/>
      <c r="H449" s="36"/>
      <c r="I449" s="34" t="str">
        <f t="shared" si="31"/>
        <v/>
      </c>
      <c r="K449" s="36"/>
      <c r="L449" s="36"/>
      <c r="M449" s="34" t="str">
        <f t="shared" si="32"/>
        <v/>
      </c>
      <c r="O449" s="36"/>
      <c r="P449" s="36"/>
      <c r="Q449" s="34" t="str">
        <f t="shared" si="33"/>
        <v/>
      </c>
    </row>
    <row r="450" spans="2:17" x14ac:dyDescent="0.2">
      <c r="B450" s="36"/>
      <c r="C450" s="36"/>
      <c r="D450" s="33" t="str">
        <f t="shared" si="34"/>
        <v/>
      </c>
      <c r="E450" s="34" t="str">
        <f t="shared" si="30"/>
        <v/>
      </c>
      <c r="G450" s="36"/>
      <c r="H450" s="36"/>
      <c r="I450" s="34" t="str">
        <f t="shared" si="31"/>
        <v/>
      </c>
      <c r="K450" s="36"/>
      <c r="L450" s="36"/>
      <c r="M450" s="34" t="str">
        <f t="shared" si="32"/>
        <v/>
      </c>
      <c r="O450" s="36"/>
      <c r="P450" s="36"/>
      <c r="Q450" s="34" t="str">
        <f t="shared" si="33"/>
        <v/>
      </c>
    </row>
    <row r="451" spans="2:17" x14ac:dyDescent="0.2">
      <c r="B451" s="36"/>
      <c r="C451" s="36"/>
      <c r="D451" s="33" t="str">
        <f t="shared" si="34"/>
        <v/>
      </c>
      <c r="E451" s="34" t="str">
        <f t="shared" si="30"/>
        <v/>
      </c>
      <c r="G451" s="36"/>
      <c r="H451" s="36"/>
      <c r="I451" s="34" t="str">
        <f t="shared" si="31"/>
        <v/>
      </c>
      <c r="K451" s="36"/>
      <c r="L451" s="36"/>
      <c r="M451" s="34" t="str">
        <f t="shared" si="32"/>
        <v/>
      </c>
      <c r="O451" s="36"/>
      <c r="P451" s="36"/>
      <c r="Q451" s="34" t="str">
        <f t="shared" si="33"/>
        <v/>
      </c>
    </row>
    <row r="452" spans="2:17" x14ac:dyDescent="0.2">
      <c r="B452" s="36"/>
      <c r="C452" s="36"/>
      <c r="D452" s="33" t="str">
        <f t="shared" si="34"/>
        <v/>
      </c>
      <c r="E452" s="34" t="str">
        <f t="shared" si="30"/>
        <v/>
      </c>
      <c r="G452" s="36"/>
      <c r="H452" s="36"/>
      <c r="I452" s="34" t="str">
        <f t="shared" si="31"/>
        <v/>
      </c>
      <c r="K452" s="36"/>
      <c r="L452" s="36"/>
      <c r="M452" s="34" t="str">
        <f t="shared" si="32"/>
        <v/>
      </c>
      <c r="O452" s="36"/>
      <c r="P452" s="36"/>
      <c r="Q452" s="34" t="str">
        <f t="shared" si="33"/>
        <v/>
      </c>
    </row>
    <row r="453" spans="2:17" x14ac:dyDescent="0.2">
      <c r="B453" s="36"/>
      <c r="C453" s="36"/>
      <c r="D453" s="33" t="str">
        <f t="shared" si="34"/>
        <v/>
      </c>
      <c r="E453" s="34" t="str">
        <f t="shared" si="30"/>
        <v/>
      </c>
      <c r="G453" s="36"/>
      <c r="H453" s="36"/>
      <c r="I453" s="34" t="str">
        <f t="shared" si="31"/>
        <v/>
      </c>
      <c r="K453" s="36"/>
      <c r="L453" s="36"/>
      <c r="M453" s="34" t="str">
        <f t="shared" si="32"/>
        <v/>
      </c>
      <c r="O453" s="36"/>
      <c r="P453" s="36"/>
      <c r="Q453" s="34" t="str">
        <f t="shared" si="33"/>
        <v/>
      </c>
    </row>
    <row r="454" spans="2:17" x14ac:dyDescent="0.2">
      <c r="B454" s="36"/>
      <c r="C454" s="36"/>
      <c r="D454" s="33" t="str">
        <f t="shared" si="34"/>
        <v/>
      </c>
      <c r="E454" s="34" t="str">
        <f t="shared" si="30"/>
        <v/>
      </c>
      <c r="G454" s="36"/>
      <c r="H454" s="36"/>
      <c r="I454" s="34" t="str">
        <f t="shared" si="31"/>
        <v/>
      </c>
      <c r="K454" s="36"/>
      <c r="L454" s="36"/>
      <c r="M454" s="34" t="str">
        <f t="shared" si="32"/>
        <v/>
      </c>
      <c r="O454" s="36"/>
      <c r="P454" s="36"/>
      <c r="Q454" s="34" t="str">
        <f t="shared" si="33"/>
        <v/>
      </c>
    </row>
    <row r="455" spans="2:17" x14ac:dyDescent="0.2">
      <c r="B455" s="36"/>
      <c r="C455" s="36"/>
      <c r="D455" s="33" t="str">
        <f t="shared" si="34"/>
        <v/>
      </c>
      <c r="E455" s="34" t="str">
        <f t="shared" si="30"/>
        <v/>
      </c>
      <c r="G455" s="36"/>
      <c r="H455" s="36"/>
      <c r="I455" s="34" t="str">
        <f t="shared" si="31"/>
        <v/>
      </c>
      <c r="K455" s="36"/>
      <c r="L455" s="36"/>
      <c r="M455" s="34" t="str">
        <f t="shared" si="32"/>
        <v/>
      </c>
      <c r="O455" s="36"/>
      <c r="P455" s="36"/>
      <c r="Q455" s="34" t="str">
        <f t="shared" si="33"/>
        <v/>
      </c>
    </row>
    <row r="456" spans="2:17" x14ac:dyDescent="0.2">
      <c r="B456" s="36"/>
      <c r="C456" s="36"/>
      <c r="D456" s="33" t="str">
        <f t="shared" si="34"/>
        <v/>
      </c>
      <c r="E456" s="34" t="str">
        <f t="shared" si="30"/>
        <v/>
      </c>
      <c r="G456" s="36"/>
      <c r="H456" s="36"/>
      <c r="I456" s="34" t="str">
        <f t="shared" si="31"/>
        <v/>
      </c>
      <c r="K456" s="36"/>
      <c r="L456" s="36"/>
      <c r="M456" s="34" t="str">
        <f t="shared" si="32"/>
        <v/>
      </c>
      <c r="O456" s="36"/>
      <c r="P456" s="36"/>
      <c r="Q456" s="34" t="str">
        <f t="shared" si="33"/>
        <v/>
      </c>
    </row>
    <row r="457" spans="2:17" x14ac:dyDescent="0.2">
      <c r="B457" s="36"/>
      <c r="C457" s="36"/>
      <c r="D457" s="33" t="str">
        <f t="shared" si="34"/>
        <v/>
      </c>
      <c r="E457" s="34" t="str">
        <f t="shared" si="30"/>
        <v/>
      </c>
      <c r="G457" s="36"/>
      <c r="H457" s="36"/>
      <c r="I457" s="34" t="str">
        <f t="shared" si="31"/>
        <v/>
      </c>
      <c r="K457" s="36"/>
      <c r="L457" s="36"/>
      <c r="M457" s="34" t="str">
        <f t="shared" si="32"/>
        <v/>
      </c>
      <c r="O457" s="36"/>
      <c r="P457" s="36"/>
      <c r="Q457" s="34" t="str">
        <f t="shared" si="33"/>
        <v/>
      </c>
    </row>
    <row r="458" spans="2:17" x14ac:dyDescent="0.2">
      <c r="B458" s="36"/>
      <c r="C458" s="36"/>
      <c r="D458" s="33" t="str">
        <f t="shared" si="34"/>
        <v/>
      </c>
      <c r="E458" s="34" t="str">
        <f t="shared" si="30"/>
        <v/>
      </c>
      <c r="G458" s="36"/>
      <c r="H458" s="36"/>
      <c r="I458" s="34" t="str">
        <f t="shared" si="31"/>
        <v/>
      </c>
      <c r="K458" s="36"/>
      <c r="L458" s="36"/>
      <c r="M458" s="34" t="str">
        <f t="shared" si="32"/>
        <v/>
      </c>
      <c r="O458" s="36"/>
      <c r="P458" s="36"/>
      <c r="Q458" s="34" t="str">
        <f t="shared" si="33"/>
        <v/>
      </c>
    </row>
    <row r="459" spans="2:17" x14ac:dyDescent="0.2">
      <c r="B459" s="36"/>
      <c r="C459" s="36"/>
      <c r="D459" s="33" t="str">
        <f t="shared" si="34"/>
        <v/>
      </c>
      <c r="E459" s="34" t="str">
        <f t="shared" si="30"/>
        <v/>
      </c>
      <c r="G459" s="36"/>
      <c r="H459" s="36"/>
      <c r="I459" s="34" t="str">
        <f t="shared" si="31"/>
        <v/>
      </c>
      <c r="K459" s="36"/>
      <c r="L459" s="36"/>
      <c r="M459" s="34" t="str">
        <f t="shared" si="32"/>
        <v/>
      </c>
      <c r="O459" s="36"/>
      <c r="P459" s="36"/>
      <c r="Q459" s="34" t="str">
        <f t="shared" si="33"/>
        <v/>
      </c>
    </row>
    <row r="460" spans="2:17" x14ac:dyDescent="0.2">
      <c r="B460" s="36"/>
      <c r="C460" s="36"/>
      <c r="D460" s="33" t="str">
        <f t="shared" si="34"/>
        <v/>
      </c>
      <c r="E460" s="34" t="str">
        <f t="shared" si="30"/>
        <v/>
      </c>
      <c r="G460" s="36"/>
      <c r="H460" s="36"/>
      <c r="I460" s="34" t="str">
        <f t="shared" si="31"/>
        <v/>
      </c>
      <c r="K460" s="36"/>
      <c r="L460" s="36"/>
      <c r="M460" s="34" t="str">
        <f t="shared" si="32"/>
        <v/>
      </c>
      <c r="O460" s="36"/>
      <c r="P460" s="36"/>
      <c r="Q460" s="34" t="str">
        <f t="shared" si="33"/>
        <v/>
      </c>
    </row>
    <row r="461" spans="2:17" x14ac:dyDescent="0.2">
      <c r="B461" s="36"/>
      <c r="C461" s="36"/>
      <c r="D461" s="33" t="str">
        <f t="shared" si="34"/>
        <v/>
      </c>
      <c r="E461" s="34" t="str">
        <f t="shared" si="30"/>
        <v/>
      </c>
      <c r="G461" s="36"/>
      <c r="H461" s="36"/>
      <c r="I461" s="34" t="str">
        <f t="shared" si="31"/>
        <v/>
      </c>
      <c r="K461" s="36"/>
      <c r="L461" s="36"/>
      <c r="M461" s="34" t="str">
        <f t="shared" si="32"/>
        <v/>
      </c>
      <c r="O461" s="36"/>
      <c r="P461" s="36"/>
      <c r="Q461" s="34" t="str">
        <f t="shared" si="33"/>
        <v/>
      </c>
    </row>
    <row r="462" spans="2:17" x14ac:dyDescent="0.2">
      <c r="B462" s="36"/>
      <c r="C462" s="36"/>
      <c r="D462" s="33" t="str">
        <f t="shared" si="34"/>
        <v/>
      </c>
      <c r="E462" s="34" t="str">
        <f t="shared" si="30"/>
        <v/>
      </c>
      <c r="G462" s="36"/>
      <c r="H462" s="36"/>
      <c r="I462" s="34" t="str">
        <f t="shared" si="31"/>
        <v/>
      </c>
      <c r="K462" s="36"/>
      <c r="L462" s="36"/>
      <c r="M462" s="34" t="str">
        <f t="shared" si="32"/>
        <v/>
      </c>
      <c r="O462" s="36"/>
      <c r="P462" s="36"/>
      <c r="Q462" s="34" t="str">
        <f t="shared" si="33"/>
        <v/>
      </c>
    </row>
    <row r="463" spans="2:17" x14ac:dyDescent="0.2">
      <c r="B463" s="36"/>
      <c r="C463" s="36"/>
      <c r="D463" s="33" t="str">
        <f t="shared" si="34"/>
        <v/>
      </c>
      <c r="E463" s="34" t="str">
        <f t="shared" si="30"/>
        <v/>
      </c>
      <c r="G463" s="36"/>
      <c r="H463" s="36"/>
      <c r="I463" s="34" t="str">
        <f t="shared" si="31"/>
        <v/>
      </c>
      <c r="K463" s="36"/>
      <c r="L463" s="36"/>
      <c r="M463" s="34" t="str">
        <f t="shared" si="32"/>
        <v/>
      </c>
      <c r="O463" s="36"/>
      <c r="P463" s="36"/>
      <c r="Q463" s="34" t="str">
        <f t="shared" si="33"/>
        <v/>
      </c>
    </row>
    <row r="464" spans="2:17" x14ac:dyDescent="0.2">
      <c r="B464" s="36"/>
      <c r="C464" s="36"/>
      <c r="D464" s="33" t="str">
        <f t="shared" si="34"/>
        <v/>
      </c>
      <c r="E464" s="34" t="str">
        <f t="shared" si="30"/>
        <v/>
      </c>
      <c r="G464" s="36"/>
      <c r="H464" s="36"/>
      <c r="I464" s="34" t="str">
        <f t="shared" si="31"/>
        <v/>
      </c>
      <c r="K464" s="36"/>
      <c r="L464" s="36"/>
      <c r="M464" s="34" t="str">
        <f t="shared" si="32"/>
        <v/>
      </c>
      <c r="O464" s="36"/>
      <c r="P464" s="36"/>
      <c r="Q464" s="34" t="str">
        <f t="shared" si="33"/>
        <v/>
      </c>
    </row>
    <row r="465" spans="2:17" x14ac:dyDescent="0.2">
      <c r="B465" s="36"/>
      <c r="C465" s="36"/>
      <c r="D465" s="33" t="str">
        <f t="shared" si="34"/>
        <v/>
      </c>
      <c r="E465" s="34" t="str">
        <f t="shared" si="30"/>
        <v/>
      </c>
      <c r="G465" s="36"/>
      <c r="H465" s="36"/>
      <c r="I465" s="34" t="str">
        <f t="shared" si="31"/>
        <v/>
      </c>
      <c r="K465" s="36"/>
      <c r="L465" s="36"/>
      <c r="M465" s="34" t="str">
        <f t="shared" si="32"/>
        <v/>
      </c>
      <c r="O465" s="36"/>
      <c r="P465" s="36"/>
      <c r="Q465" s="34" t="str">
        <f t="shared" si="33"/>
        <v/>
      </c>
    </row>
    <row r="466" spans="2:17" x14ac:dyDescent="0.2">
      <c r="B466" s="36"/>
      <c r="C466" s="36"/>
      <c r="D466" s="33" t="str">
        <f t="shared" si="34"/>
        <v/>
      </c>
      <c r="E466" s="34" t="str">
        <f t="shared" si="30"/>
        <v/>
      </c>
      <c r="G466" s="36"/>
      <c r="H466" s="36"/>
      <c r="I466" s="34" t="str">
        <f t="shared" si="31"/>
        <v/>
      </c>
      <c r="K466" s="36"/>
      <c r="L466" s="36"/>
      <c r="M466" s="34" t="str">
        <f t="shared" si="32"/>
        <v/>
      </c>
      <c r="O466" s="36"/>
      <c r="P466" s="36"/>
      <c r="Q466" s="34" t="str">
        <f t="shared" si="33"/>
        <v/>
      </c>
    </row>
    <row r="467" spans="2:17" x14ac:dyDescent="0.2">
      <c r="B467" s="36"/>
      <c r="C467" s="36"/>
      <c r="D467" s="33" t="str">
        <f t="shared" si="34"/>
        <v/>
      </c>
      <c r="E467" s="34" t="str">
        <f t="shared" si="30"/>
        <v/>
      </c>
      <c r="G467" s="36"/>
      <c r="H467" s="36"/>
      <c r="I467" s="34" t="str">
        <f t="shared" si="31"/>
        <v/>
      </c>
      <c r="K467" s="36"/>
      <c r="L467" s="36"/>
      <c r="M467" s="34" t="str">
        <f t="shared" si="32"/>
        <v/>
      </c>
      <c r="O467" s="36"/>
      <c r="P467" s="36"/>
      <c r="Q467" s="34" t="str">
        <f t="shared" si="33"/>
        <v/>
      </c>
    </row>
    <row r="468" spans="2:17" x14ac:dyDescent="0.2">
      <c r="B468" s="36"/>
      <c r="C468" s="36"/>
      <c r="D468" s="33" t="str">
        <f t="shared" si="34"/>
        <v/>
      </c>
      <c r="E468" s="34" t="str">
        <f t="shared" si="30"/>
        <v/>
      </c>
      <c r="G468" s="36"/>
      <c r="H468" s="36"/>
      <c r="I468" s="34" t="str">
        <f t="shared" si="31"/>
        <v/>
      </c>
      <c r="K468" s="36"/>
      <c r="L468" s="36"/>
      <c r="M468" s="34" t="str">
        <f t="shared" si="32"/>
        <v/>
      </c>
      <c r="O468" s="36"/>
      <c r="P468" s="36"/>
      <c r="Q468" s="34" t="str">
        <f t="shared" si="33"/>
        <v/>
      </c>
    </row>
    <row r="469" spans="2:17" x14ac:dyDescent="0.2">
      <c r="B469" s="36"/>
      <c r="C469" s="36"/>
      <c r="D469" s="33" t="str">
        <f t="shared" si="34"/>
        <v/>
      </c>
      <c r="E469" s="34" t="str">
        <f t="shared" si="30"/>
        <v/>
      </c>
      <c r="G469" s="36"/>
      <c r="H469" s="36"/>
      <c r="I469" s="34" t="str">
        <f t="shared" si="31"/>
        <v/>
      </c>
      <c r="K469" s="36"/>
      <c r="L469" s="36"/>
      <c r="M469" s="34" t="str">
        <f t="shared" si="32"/>
        <v/>
      </c>
      <c r="O469" s="36"/>
      <c r="P469" s="36"/>
      <c r="Q469" s="34" t="str">
        <f t="shared" si="33"/>
        <v/>
      </c>
    </row>
    <row r="470" spans="2:17" x14ac:dyDescent="0.2">
      <c r="B470" s="36"/>
      <c r="C470" s="36"/>
      <c r="D470" s="33" t="str">
        <f t="shared" si="34"/>
        <v/>
      </c>
      <c r="E470" s="34" t="str">
        <f t="shared" si="30"/>
        <v/>
      </c>
      <c r="G470" s="36"/>
      <c r="H470" s="36"/>
      <c r="I470" s="34" t="str">
        <f t="shared" si="31"/>
        <v/>
      </c>
      <c r="K470" s="36"/>
      <c r="L470" s="36"/>
      <c r="M470" s="34" t="str">
        <f t="shared" si="32"/>
        <v/>
      </c>
      <c r="O470" s="36"/>
      <c r="P470" s="36"/>
      <c r="Q470" s="34" t="str">
        <f t="shared" si="33"/>
        <v/>
      </c>
    </row>
    <row r="471" spans="2:17" x14ac:dyDescent="0.2">
      <c r="B471" s="36"/>
      <c r="C471" s="36"/>
      <c r="D471" s="33" t="str">
        <f t="shared" si="34"/>
        <v/>
      </c>
      <c r="E471" s="34" t="str">
        <f t="shared" si="30"/>
        <v/>
      </c>
      <c r="G471" s="36"/>
      <c r="H471" s="36"/>
      <c r="I471" s="34" t="str">
        <f t="shared" si="31"/>
        <v/>
      </c>
      <c r="K471" s="36"/>
      <c r="L471" s="36"/>
      <c r="M471" s="34" t="str">
        <f t="shared" si="32"/>
        <v/>
      </c>
      <c r="O471" s="36"/>
      <c r="P471" s="36"/>
      <c r="Q471" s="34" t="str">
        <f t="shared" si="33"/>
        <v/>
      </c>
    </row>
    <row r="472" spans="2:17" x14ac:dyDescent="0.2">
      <c r="B472" s="36"/>
      <c r="C472" s="36"/>
      <c r="D472" s="33" t="str">
        <f t="shared" si="34"/>
        <v/>
      </c>
      <c r="E472" s="34" t="str">
        <f t="shared" si="30"/>
        <v/>
      </c>
      <c r="G472" s="36"/>
      <c r="H472" s="36"/>
      <c r="I472" s="34" t="str">
        <f t="shared" si="31"/>
        <v/>
      </c>
      <c r="K472" s="36"/>
      <c r="L472" s="36"/>
      <c r="M472" s="34" t="str">
        <f t="shared" si="32"/>
        <v/>
      </c>
      <c r="O472" s="36"/>
      <c r="P472" s="36"/>
      <c r="Q472" s="34" t="str">
        <f t="shared" si="33"/>
        <v/>
      </c>
    </row>
    <row r="473" spans="2:17" x14ac:dyDescent="0.2">
      <c r="B473" s="36"/>
      <c r="C473" s="36"/>
      <c r="D473" s="33" t="str">
        <f t="shared" si="34"/>
        <v/>
      </c>
      <c r="E473" s="34" t="str">
        <f t="shared" si="30"/>
        <v/>
      </c>
      <c r="G473" s="36"/>
      <c r="H473" s="36"/>
      <c r="I473" s="34" t="str">
        <f t="shared" si="31"/>
        <v/>
      </c>
      <c r="K473" s="36"/>
      <c r="L473" s="36"/>
      <c r="M473" s="34" t="str">
        <f t="shared" si="32"/>
        <v/>
      </c>
      <c r="O473" s="36"/>
      <c r="P473" s="36"/>
      <c r="Q473" s="34" t="str">
        <f t="shared" si="33"/>
        <v/>
      </c>
    </row>
    <row r="474" spans="2:17" x14ac:dyDescent="0.2">
      <c r="B474" s="36"/>
      <c r="C474" s="36"/>
      <c r="D474" s="33" t="str">
        <f t="shared" si="34"/>
        <v/>
      </c>
      <c r="E474" s="34" t="str">
        <f t="shared" si="30"/>
        <v/>
      </c>
      <c r="G474" s="36"/>
      <c r="H474" s="36"/>
      <c r="I474" s="34" t="str">
        <f t="shared" si="31"/>
        <v/>
      </c>
      <c r="K474" s="36"/>
      <c r="L474" s="36"/>
      <c r="M474" s="34" t="str">
        <f t="shared" si="32"/>
        <v/>
      </c>
      <c r="O474" s="36"/>
      <c r="P474" s="36"/>
      <c r="Q474" s="34" t="str">
        <f t="shared" si="33"/>
        <v/>
      </c>
    </row>
    <row r="475" spans="2:17" x14ac:dyDescent="0.2">
      <c r="B475" s="36"/>
      <c r="C475" s="36"/>
      <c r="D475" s="33" t="str">
        <f t="shared" si="34"/>
        <v/>
      </c>
      <c r="E475" s="34" t="str">
        <f t="shared" si="30"/>
        <v/>
      </c>
      <c r="G475" s="36"/>
      <c r="H475" s="36"/>
      <c r="I475" s="34" t="str">
        <f t="shared" si="31"/>
        <v/>
      </c>
      <c r="K475" s="36"/>
      <c r="L475" s="36"/>
      <c r="M475" s="34" t="str">
        <f t="shared" si="32"/>
        <v/>
      </c>
      <c r="O475" s="36"/>
      <c r="P475" s="36"/>
      <c r="Q475" s="34" t="str">
        <f t="shared" si="33"/>
        <v/>
      </c>
    </row>
    <row r="476" spans="2:17" x14ac:dyDescent="0.2">
      <c r="B476" s="36"/>
      <c r="C476" s="36"/>
      <c r="D476" s="33" t="str">
        <f t="shared" si="34"/>
        <v/>
      </c>
      <c r="E476" s="34" t="str">
        <f t="shared" si="30"/>
        <v/>
      </c>
      <c r="G476" s="36"/>
      <c r="H476" s="36"/>
      <c r="I476" s="34" t="str">
        <f t="shared" si="31"/>
        <v/>
      </c>
      <c r="K476" s="36"/>
      <c r="L476" s="36"/>
      <c r="M476" s="34" t="str">
        <f t="shared" si="32"/>
        <v/>
      </c>
      <c r="O476" s="36"/>
      <c r="P476" s="36"/>
      <c r="Q476" s="34" t="str">
        <f t="shared" si="33"/>
        <v/>
      </c>
    </row>
    <row r="477" spans="2:17" x14ac:dyDescent="0.2">
      <c r="B477" s="36"/>
      <c r="C477" s="36"/>
      <c r="D477" s="33" t="str">
        <f t="shared" si="34"/>
        <v/>
      </c>
      <c r="E477" s="34" t="str">
        <f t="shared" si="30"/>
        <v/>
      </c>
      <c r="G477" s="36"/>
      <c r="H477" s="36"/>
      <c r="I477" s="34" t="str">
        <f t="shared" si="31"/>
        <v/>
      </c>
      <c r="K477" s="36"/>
      <c r="L477" s="36"/>
      <c r="M477" s="34" t="str">
        <f t="shared" si="32"/>
        <v/>
      </c>
      <c r="O477" s="36"/>
      <c r="P477" s="36"/>
      <c r="Q477" s="34" t="str">
        <f t="shared" si="33"/>
        <v/>
      </c>
    </row>
    <row r="478" spans="2:17" x14ac:dyDescent="0.2">
      <c r="B478" s="36"/>
      <c r="C478" s="36"/>
      <c r="D478" s="33" t="str">
        <f t="shared" si="34"/>
        <v/>
      </c>
      <c r="E478" s="34" t="str">
        <f t="shared" si="30"/>
        <v/>
      </c>
      <c r="G478" s="36"/>
      <c r="H478" s="36"/>
      <c r="I478" s="34" t="str">
        <f t="shared" si="31"/>
        <v/>
      </c>
      <c r="K478" s="36"/>
      <c r="L478" s="36"/>
      <c r="M478" s="34" t="str">
        <f t="shared" si="32"/>
        <v/>
      </c>
      <c r="O478" s="36"/>
      <c r="P478" s="36"/>
      <c r="Q478" s="34" t="str">
        <f t="shared" si="33"/>
        <v/>
      </c>
    </row>
    <row r="479" spans="2:17" x14ac:dyDescent="0.2">
      <c r="B479" s="36"/>
      <c r="C479" s="36"/>
      <c r="D479" s="33" t="str">
        <f t="shared" si="34"/>
        <v/>
      </c>
      <c r="E479" s="34" t="str">
        <f t="shared" ref="E479:E542" si="35">IF(ISBLANK(B479),"",IF(OR($AC$7="",$AE$7=""),"",IF(AND(MONTH(B479)&gt;=MONTH($AC$7&amp;1),MONTH(B479)&lt;=MONTH($AE$7&amp;1)),"summer","winter")))</f>
        <v/>
      </c>
      <c r="G479" s="36"/>
      <c r="H479" s="36"/>
      <c r="I479" s="34" t="str">
        <f t="shared" ref="I479:I542" si="36">IF(ISBLANK(G479),"",IF(OR($AC$7="",$AE$7=""),"",IF(AND(MONTH(G479)&gt;=MONTH($AC$7&amp;1),MONTH(G479)&lt;=MONTH($AE$7&amp;1)),"summer","winter")))</f>
        <v/>
      </c>
      <c r="K479" s="36"/>
      <c r="L479" s="36"/>
      <c r="M479" s="34" t="str">
        <f t="shared" ref="M479:M542" si="37">IF(ISBLANK(K479),"",IF(OR($AC$7="",$AE$7=""),"",IF(AND(MONTH(K479)&gt;=MONTH($AC$7&amp;1),MONTH(K479)&lt;=MONTH($AE$7&amp;1)),"summer","winter")))</f>
        <v/>
      </c>
      <c r="O479" s="36"/>
      <c r="P479" s="36"/>
      <c r="Q479" s="34" t="str">
        <f t="shared" ref="Q479:Q542" si="38">IF(ISBLANK(O479),"",IF(OR($AC$7="",$AE$7=""),"",IF(AND(MONTH(O479)&gt;=MONTH($AC$7&amp;1),MONTH(O479)&lt;=MONTH($AE$7&amp;1)),"summer","winter")))</f>
        <v/>
      </c>
    </row>
    <row r="480" spans="2:17" x14ac:dyDescent="0.2">
      <c r="B480" s="36"/>
      <c r="C480" s="36"/>
      <c r="D480" s="33" t="str">
        <f t="shared" ref="D480:D543" si="39">IF(ISBLANK(C480),"",IF(LEFT(C480,1)="&lt;",0,VALUE(C480)))</f>
        <v/>
      </c>
      <c r="E480" s="34" t="str">
        <f t="shared" si="35"/>
        <v/>
      </c>
      <c r="G480" s="36"/>
      <c r="H480" s="36"/>
      <c r="I480" s="34" t="str">
        <f t="shared" si="36"/>
        <v/>
      </c>
      <c r="K480" s="36"/>
      <c r="L480" s="36"/>
      <c r="M480" s="34" t="str">
        <f t="shared" si="37"/>
        <v/>
      </c>
      <c r="O480" s="36"/>
      <c r="P480" s="36"/>
      <c r="Q480" s="34" t="str">
        <f t="shared" si="38"/>
        <v/>
      </c>
    </row>
    <row r="481" spans="2:17" x14ac:dyDescent="0.2">
      <c r="B481" s="36"/>
      <c r="C481" s="36"/>
      <c r="D481" s="33" t="str">
        <f t="shared" si="39"/>
        <v/>
      </c>
      <c r="E481" s="34" t="str">
        <f t="shared" si="35"/>
        <v/>
      </c>
      <c r="G481" s="36"/>
      <c r="H481" s="36"/>
      <c r="I481" s="34" t="str">
        <f t="shared" si="36"/>
        <v/>
      </c>
      <c r="K481" s="36"/>
      <c r="L481" s="36"/>
      <c r="M481" s="34" t="str">
        <f t="shared" si="37"/>
        <v/>
      </c>
      <c r="O481" s="36"/>
      <c r="P481" s="36"/>
      <c r="Q481" s="34" t="str">
        <f t="shared" si="38"/>
        <v/>
      </c>
    </row>
    <row r="482" spans="2:17" x14ac:dyDescent="0.2">
      <c r="B482" s="36"/>
      <c r="C482" s="36"/>
      <c r="D482" s="33" t="str">
        <f t="shared" si="39"/>
        <v/>
      </c>
      <c r="E482" s="34" t="str">
        <f t="shared" si="35"/>
        <v/>
      </c>
      <c r="G482" s="36"/>
      <c r="H482" s="36"/>
      <c r="I482" s="34" t="str">
        <f t="shared" si="36"/>
        <v/>
      </c>
      <c r="K482" s="36"/>
      <c r="L482" s="36"/>
      <c r="M482" s="34" t="str">
        <f t="shared" si="37"/>
        <v/>
      </c>
      <c r="O482" s="36"/>
      <c r="P482" s="36"/>
      <c r="Q482" s="34" t="str">
        <f t="shared" si="38"/>
        <v/>
      </c>
    </row>
    <row r="483" spans="2:17" x14ac:dyDescent="0.2">
      <c r="B483" s="36"/>
      <c r="C483" s="36"/>
      <c r="D483" s="33" t="str">
        <f t="shared" si="39"/>
        <v/>
      </c>
      <c r="E483" s="34" t="str">
        <f t="shared" si="35"/>
        <v/>
      </c>
      <c r="G483" s="36"/>
      <c r="H483" s="36"/>
      <c r="I483" s="34" t="str">
        <f t="shared" si="36"/>
        <v/>
      </c>
      <c r="K483" s="36"/>
      <c r="L483" s="36"/>
      <c r="M483" s="34" t="str">
        <f t="shared" si="37"/>
        <v/>
      </c>
      <c r="O483" s="36"/>
      <c r="P483" s="36"/>
      <c r="Q483" s="34" t="str">
        <f t="shared" si="38"/>
        <v/>
      </c>
    </row>
    <row r="484" spans="2:17" x14ac:dyDescent="0.2">
      <c r="B484" s="36"/>
      <c r="C484" s="36"/>
      <c r="D484" s="33" t="str">
        <f t="shared" si="39"/>
        <v/>
      </c>
      <c r="E484" s="34" t="str">
        <f t="shared" si="35"/>
        <v/>
      </c>
      <c r="G484" s="36"/>
      <c r="H484" s="36"/>
      <c r="I484" s="34" t="str">
        <f t="shared" si="36"/>
        <v/>
      </c>
      <c r="K484" s="36"/>
      <c r="L484" s="36"/>
      <c r="M484" s="34" t="str">
        <f t="shared" si="37"/>
        <v/>
      </c>
      <c r="O484" s="36"/>
      <c r="P484" s="36"/>
      <c r="Q484" s="34" t="str">
        <f t="shared" si="38"/>
        <v/>
      </c>
    </row>
    <row r="485" spans="2:17" x14ac:dyDescent="0.2">
      <c r="B485" s="36"/>
      <c r="C485" s="36"/>
      <c r="D485" s="33" t="str">
        <f t="shared" si="39"/>
        <v/>
      </c>
      <c r="E485" s="34" t="str">
        <f t="shared" si="35"/>
        <v/>
      </c>
      <c r="G485" s="36"/>
      <c r="H485" s="36"/>
      <c r="I485" s="34" t="str">
        <f t="shared" si="36"/>
        <v/>
      </c>
      <c r="K485" s="36"/>
      <c r="L485" s="36"/>
      <c r="M485" s="34" t="str">
        <f t="shared" si="37"/>
        <v/>
      </c>
      <c r="O485" s="36"/>
      <c r="P485" s="36"/>
      <c r="Q485" s="34" t="str">
        <f t="shared" si="38"/>
        <v/>
      </c>
    </row>
    <row r="486" spans="2:17" x14ac:dyDescent="0.2">
      <c r="B486" s="36"/>
      <c r="C486" s="36"/>
      <c r="D486" s="33" t="str">
        <f t="shared" si="39"/>
        <v/>
      </c>
      <c r="E486" s="34" t="str">
        <f t="shared" si="35"/>
        <v/>
      </c>
      <c r="G486" s="36"/>
      <c r="H486" s="36"/>
      <c r="I486" s="34" t="str">
        <f t="shared" si="36"/>
        <v/>
      </c>
      <c r="K486" s="36"/>
      <c r="L486" s="36"/>
      <c r="M486" s="34" t="str">
        <f t="shared" si="37"/>
        <v/>
      </c>
      <c r="O486" s="36"/>
      <c r="P486" s="36"/>
      <c r="Q486" s="34" t="str">
        <f t="shared" si="38"/>
        <v/>
      </c>
    </row>
    <row r="487" spans="2:17" x14ac:dyDescent="0.2">
      <c r="B487" s="36"/>
      <c r="C487" s="36"/>
      <c r="D487" s="33" t="str">
        <f t="shared" si="39"/>
        <v/>
      </c>
      <c r="E487" s="34" t="str">
        <f t="shared" si="35"/>
        <v/>
      </c>
      <c r="G487" s="36"/>
      <c r="H487" s="36"/>
      <c r="I487" s="34" t="str">
        <f t="shared" si="36"/>
        <v/>
      </c>
      <c r="K487" s="36"/>
      <c r="L487" s="36"/>
      <c r="M487" s="34" t="str">
        <f t="shared" si="37"/>
        <v/>
      </c>
      <c r="O487" s="36"/>
      <c r="P487" s="36"/>
      <c r="Q487" s="34" t="str">
        <f t="shared" si="38"/>
        <v/>
      </c>
    </row>
    <row r="488" spans="2:17" x14ac:dyDescent="0.2">
      <c r="B488" s="36"/>
      <c r="C488" s="36"/>
      <c r="D488" s="33" t="str">
        <f t="shared" si="39"/>
        <v/>
      </c>
      <c r="E488" s="34" t="str">
        <f t="shared" si="35"/>
        <v/>
      </c>
      <c r="G488" s="36"/>
      <c r="H488" s="36"/>
      <c r="I488" s="34" t="str">
        <f t="shared" si="36"/>
        <v/>
      </c>
      <c r="K488" s="36"/>
      <c r="L488" s="36"/>
      <c r="M488" s="34" t="str">
        <f t="shared" si="37"/>
        <v/>
      </c>
      <c r="O488" s="36"/>
      <c r="P488" s="36"/>
      <c r="Q488" s="34" t="str">
        <f t="shared" si="38"/>
        <v/>
      </c>
    </row>
    <row r="489" spans="2:17" x14ac:dyDescent="0.2">
      <c r="B489" s="36"/>
      <c r="C489" s="36"/>
      <c r="D489" s="33" t="str">
        <f t="shared" si="39"/>
        <v/>
      </c>
      <c r="E489" s="34" t="str">
        <f t="shared" si="35"/>
        <v/>
      </c>
      <c r="G489" s="36"/>
      <c r="H489" s="36"/>
      <c r="I489" s="34" t="str">
        <f t="shared" si="36"/>
        <v/>
      </c>
      <c r="K489" s="36"/>
      <c r="L489" s="36"/>
      <c r="M489" s="34" t="str">
        <f t="shared" si="37"/>
        <v/>
      </c>
      <c r="O489" s="36"/>
      <c r="P489" s="36"/>
      <c r="Q489" s="34" t="str">
        <f t="shared" si="38"/>
        <v/>
      </c>
    </row>
    <row r="490" spans="2:17" x14ac:dyDescent="0.2">
      <c r="B490" s="36"/>
      <c r="C490" s="36"/>
      <c r="D490" s="33" t="str">
        <f t="shared" si="39"/>
        <v/>
      </c>
      <c r="E490" s="34" t="str">
        <f t="shared" si="35"/>
        <v/>
      </c>
      <c r="G490" s="36"/>
      <c r="H490" s="36"/>
      <c r="I490" s="34" t="str">
        <f t="shared" si="36"/>
        <v/>
      </c>
      <c r="K490" s="36"/>
      <c r="L490" s="36"/>
      <c r="M490" s="34" t="str">
        <f t="shared" si="37"/>
        <v/>
      </c>
      <c r="O490" s="36"/>
      <c r="P490" s="36"/>
      <c r="Q490" s="34" t="str">
        <f t="shared" si="38"/>
        <v/>
      </c>
    </row>
    <row r="491" spans="2:17" x14ac:dyDescent="0.2">
      <c r="B491" s="36"/>
      <c r="C491" s="36"/>
      <c r="D491" s="33" t="str">
        <f t="shared" si="39"/>
        <v/>
      </c>
      <c r="E491" s="34" t="str">
        <f t="shared" si="35"/>
        <v/>
      </c>
      <c r="G491" s="36"/>
      <c r="H491" s="36"/>
      <c r="I491" s="34" t="str">
        <f t="shared" si="36"/>
        <v/>
      </c>
      <c r="K491" s="36"/>
      <c r="L491" s="36"/>
      <c r="M491" s="34" t="str">
        <f t="shared" si="37"/>
        <v/>
      </c>
      <c r="O491" s="36"/>
      <c r="P491" s="36"/>
      <c r="Q491" s="34" t="str">
        <f t="shared" si="38"/>
        <v/>
      </c>
    </row>
    <row r="492" spans="2:17" x14ac:dyDescent="0.2">
      <c r="B492" s="36"/>
      <c r="C492" s="36"/>
      <c r="D492" s="33" t="str">
        <f t="shared" si="39"/>
        <v/>
      </c>
      <c r="E492" s="34" t="str">
        <f t="shared" si="35"/>
        <v/>
      </c>
      <c r="G492" s="36"/>
      <c r="H492" s="36"/>
      <c r="I492" s="34" t="str">
        <f t="shared" si="36"/>
        <v/>
      </c>
      <c r="K492" s="36"/>
      <c r="L492" s="36"/>
      <c r="M492" s="34" t="str">
        <f t="shared" si="37"/>
        <v/>
      </c>
      <c r="O492" s="36"/>
      <c r="P492" s="36"/>
      <c r="Q492" s="34" t="str">
        <f t="shared" si="38"/>
        <v/>
      </c>
    </row>
    <row r="493" spans="2:17" x14ac:dyDescent="0.2">
      <c r="B493" s="36"/>
      <c r="C493" s="36"/>
      <c r="D493" s="33" t="str">
        <f t="shared" si="39"/>
        <v/>
      </c>
      <c r="E493" s="34" t="str">
        <f t="shared" si="35"/>
        <v/>
      </c>
      <c r="G493" s="36"/>
      <c r="H493" s="36"/>
      <c r="I493" s="34" t="str">
        <f t="shared" si="36"/>
        <v/>
      </c>
      <c r="K493" s="36"/>
      <c r="L493" s="36"/>
      <c r="M493" s="34" t="str">
        <f t="shared" si="37"/>
        <v/>
      </c>
      <c r="O493" s="36"/>
      <c r="P493" s="36"/>
      <c r="Q493" s="34" t="str">
        <f t="shared" si="38"/>
        <v/>
      </c>
    </row>
    <row r="494" spans="2:17" x14ac:dyDescent="0.2">
      <c r="B494" s="36"/>
      <c r="C494" s="36"/>
      <c r="D494" s="33" t="str">
        <f t="shared" si="39"/>
        <v/>
      </c>
      <c r="E494" s="34" t="str">
        <f t="shared" si="35"/>
        <v/>
      </c>
      <c r="G494" s="36"/>
      <c r="H494" s="36"/>
      <c r="I494" s="34" t="str">
        <f t="shared" si="36"/>
        <v/>
      </c>
      <c r="K494" s="36"/>
      <c r="L494" s="36"/>
      <c r="M494" s="34" t="str">
        <f t="shared" si="37"/>
        <v/>
      </c>
      <c r="O494" s="36"/>
      <c r="P494" s="36"/>
      <c r="Q494" s="34" t="str">
        <f t="shared" si="38"/>
        <v/>
      </c>
    </row>
    <row r="495" spans="2:17" x14ac:dyDescent="0.2">
      <c r="B495" s="36"/>
      <c r="C495" s="36"/>
      <c r="D495" s="33" t="str">
        <f t="shared" si="39"/>
        <v/>
      </c>
      <c r="E495" s="34" t="str">
        <f t="shared" si="35"/>
        <v/>
      </c>
      <c r="G495" s="36"/>
      <c r="H495" s="36"/>
      <c r="I495" s="34" t="str">
        <f t="shared" si="36"/>
        <v/>
      </c>
      <c r="K495" s="36"/>
      <c r="L495" s="36"/>
      <c r="M495" s="34" t="str">
        <f t="shared" si="37"/>
        <v/>
      </c>
      <c r="O495" s="36"/>
      <c r="P495" s="36"/>
      <c r="Q495" s="34" t="str">
        <f t="shared" si="38"/>
        <v/>
      </c>
    </row>
    <row r="496" spans="2:17" x14ac:dyDescent="0.2">
      <c r="B496" s="36"/>
      <c r="C496" s="36"/>
      <c r="D496" s="33" t="str">
        <f t="shared" si="39"/>
        <v/>
      </c>
      <c r="E496" s="34" t="str">
        <f t="shared" si="35"/>
        <v/>
      </c>
      <c r="G496" s="36"/>
      <c r="H496" s="36"/>
      <c r="I496" s="34" t="str">
        <f t="shared" si="36"/>
        <v/>
      </c>
      <c r="K496" s="36"/>
      <c r="L496" s="36"/>
      <c r="M496" s="34" t="str">
        <f t="shared" si="37"/>
        <v/>
      </c>
      <c r="O496" s="36"/>
      <c r="P496" s="36"/>
      <c r="Q496" s="34" t="str">
        <f t="shared" si="38"/>
        <v/>
      </c>
    </row>
    <row r="497" spans="2:17" x14ac:dyDescent="0.2">
      <c r="B497" s="36"/>
      <c r="C497" s="36"/>
      <c r="D497" s="33" t="str">
        <f t="shared" si="39"/>
        <v/>
      </c>
      <c r="E497" s="34" t="str">
        <f t="shared" si="35"/>
        <v/>
      </c>
      <c r="G497" s="36"/>
      <c r="H497" s="36"/>
      <c r="I497" s="34" t="str">
        <f t="shared" si="36"/>
        <v/>
      </c>
      <c r="K497" s="36"/>
      <c r="L497" s="36"/>
      <c r="M497" s="34" t="str">
        <f t="shared" si="37"/>
        <v/>
      </c>
      <c r="O497" s="36"/>
      <c r="P497" s="36"/>
      <c r="Q497" s="34" t="str">
        <f t="shared" si="38"/>
        <v/>
      </c>
    </row>
    <row r="498" spans="2:17" x14ac:dyDescent="0.2">
      <c r="B498" s="36"/>
      <c r="C498" s="36"/>
      <c r="D498" s="33" t="str">
        <f t="shared" si="39"/>
        <v/>
      </c>
      <c r="E498" s="34" t="str">
        <f t="shared" si="35"/>
        <v/>
      </c>
      <c r="G498" s="36"/>
      <c r="H498" s="36"/>
      <c r="I498" s="34" t="str">
        <f t="shared" si="36"/>
        <v/>
      </c>
      <c r="K498" s="36"/>
      <c r="L498" s="36"/>
      <c r="M498" s="34" t="str">
        <f t="shared" si="37"/>
        <v/>
      </c>
      <c r="O498" s="36"/>
      <c r="P498" s="36"/>
      <c r="Q498" s="34" t="str">
        <f t="shared" si="38"/>
        <v/>
      </c>
    </row>
    <row r="499" spans="2:17" x14ac:dyDescent="0.2">
      <c r="B499" s="36"/>
      <c r="C499" s="36"/>
      <c r="D499" s="33" t="str">
        <f t="shared" si="39"/>
        <v/>
      </c>
      <c r="E499" s="34" t="str">
        <f t="shared" si="35"/>
        <v/>
      </c>
      <c r="G499" s="36"/>
      <c r="H499" s="36"/>
      <c r="I499" s="34" t="str">
        <f t="shared" si="36"/>
        <v/>
      </c>
      <c r="K499" s="36"/>
      <c r="L499" s="36"/>
      <c r="M499" s="34" t="str">
        <f t="shared" si="37"/>
        <v/>
      </c>
      <c r="O499" s="36"/>
      <c r="P499" s="36"/>
      <c r="Q499" s="34" t="str">
        <f t="shared" si="38"/>
        <v/>
      </c>
    </row>
    <row r="500" spans="2:17" x14ac:dyDescent="0.2">
      <c r="B500" s="36"/>
      <c r="C500" s="36"/>
      <c r="D500" s="33" t="str">
        <f t="shared" si="39"/>
        <v/>
      </c>
      <c r="E500" s="34" t="str">
        <f t="shared" si="35"/>
        <v/>
      </c>
      <c r="G500" s="36"/>
      <c r="H500" s="36"/>
      <c r="I500" s="34" t="str">
        <f t="shared" si="36"/>
        <v/>
      </c>
      <c r="K500" s="36"/>
      <c r="L500" s="36"/>
      <c r="M500" s="34" t="str">
        <f t="shared" si="37"/>
        <v/>
      </c>
      <c r="O500" s="36"/>
      <c r="P500" s="36"/>
      <c r="Q500" s="34" t="str">
        <f t="shared" si="38"/>
        <v/>
      </c>
    </row>
    <row r="501" spans="2:17" x14ac:dyDescent="0.2">
      <c r="B501" s="36"/>
      <c r="C501" s="36"/>
      <c r="D501" s="33" t="str">
        <f t="shared" si="39"/>
        <v/>
      </c>
      <c r="E501" s="34" t="str">
        <f t="shared" si="35"/>
        <v/>
      </c>
      <c r="G501" s="36"/>
      <c r="H501" s="36"/>
      <c r="I501" s="34" t="str">
        <f t="shared" si="36"/>
        <v/>
      </c>
      <c r="K501" s="36"/>
      <c r="L501" s="36"/>
      <c r="M501" s="34" t="str">
        <f t="shared" si="37"/>
        <v/>
      </c>
      <c r="O501" s="36"/>
      <c r="P501" s="36"/>
      <c r="Q501" s="34" t="str">
        <f t="shared" si="38"/>
        <v/>
      </c>
    </row>
    <row r="502" spans="2:17" x14ac:dyDescent="0.2">
      <c r="B502" s="36"/>
      <c r="C502" s="36"/>
      <c r="D502" s="33" t="str">
        <f t="shared" si="39"/>
        <v/>
      </c>
      <c r="E502" s="34" t="str">
        <f t="shared" si="35"/>
        <v/>
      </c>
      <c r="G502" s="36"/>
      <c r="H502" s="36"/>
      <c r="I502" s="34" t="str">
        <f t="shared" si="36"/>
        <v/>
      </c>
      <c r="K502" s="36"/>
      <c r="L502" s="36"/>
      <c r="M502" s="34" t="str">
        <f t="shared" si="37"/>
        <v/>
      </c>
      <c r="O502" s="36"/>
      <c r="P502" s="36"/>
      <c r="Q502" s="34" t="str">
        <f t="shared" si="38"/>
        <v/>
      </c>
    </row>
    <row r="503" spans="2:17" x14ac:dyDescent="0.2">
      <c r="B503" s="36"/>
      <c r="C503" s="36"/>
      <c r="D503" s="33" t="str">
        <f t="shared" si="39"/>
        <v/>
      </c>
      <c r="E503" s="34" t="str">
        <f t="shared" si="35"/>
        <v/>
      </c>
      <c r="G503" s="36"/>
      <c r="H503" s="36"/>
      <c r="I503" s="34" t="str">
        <f t="shared" si="36"/>
        <v/>
      </c>
      <c r="K503" s="36"/>
      <c r="L503" s="36"/>
      <c r="M503" s="34" t="str">
        <f t="shared" si="37"/>
        <v/>
      </c>
      <c r="O503" s="36"/>
      <c r="P503" s="36"/>
      <c r="Q503" s="34" t="str">
        <f t="shared" si="38"/>
        <v/>
      </c>
    </row>
    <row r="504" spans="2:17" x14ac:dyDescent="0.2">
      <c r="B504" s="36"/>
      <c r="C504" s="36"/>
      <c r="D504" s="33" t="str">
        <f t="shared" si="39"/>
        <v/>
      </c>
      <c r="E504" s="34" t="str">
        <f t="shared" si="35"/>
        <v/>
      </c>
      <c r="G504" s="36"/>
      <c r="H504" s="36"/>
      <c r="I504" s="34" t="str">
        <f t="shared" si="36"/>
        <v/>
      </c>
      <c r="K504" s="36"/>
      <c r="L504" s="36"/>
      <c r="M504" s="34" t="str">
        <f t="shared" si="37"/>
        <v/>
      </c>
      <c r="O504" s="36"/>
      <c r="P504" s="36"/>
      <c r="Q504" s="34" t="str">
        <f t="shared" si="38"/>
        <v/>
      </c>
    </row>
    <row r="505" spans="2:17" x14ac:dyDescent="0.2">
      <c r="B505" s="36"/>
      <c r="C505" s="36"/>
      <c r="D505" s="33" t="str">
        <f t="shared" si="39"/>
        <v/>
      </c>
      <c r="E505" s="34" t="str">
        <f t="shared" si="35"/>
        <v/>
      </c>
      <c r="G505" s="36"/>
      <c r="H505" s="36"/>
      <c r="I505" s="34" t="str">
        <f t="shared" si="36"/>
        <v/>
      </c>
      <c r="K505" s="36"/>
      <c r="L505" s="36"/>
      <c r="M505" s="34" t="str">
        <f t="shared" si="37"/>
        <v/>
      </c>
      <c r="O505" s="36"/>
      <c r="P505" s="36"/>
      <c r="Q505" s="34" t="str">
        <f t="shared" si="38"/>
        <v/>
      </c>
    </row>
    <row r="506" spans="2:17" x14ac:dyDescent="0.2">
      <c r="B506" s="36"/>
      <c r="C506" s="36"/>
      <c r="D506" s="33" t="str">
        <f t="shared" si="39"/>
        <v/>
      </c>
      <c r="E506" s="34" t="str">
        <f t="shared" si="35"/>
        <v/>
      </c>
      <c r="G506" s="36"/>
      <c r="H506" s="36"/>
      <c r="I506" s="34" t="str">
        <f t="shared" si="36"/>
        <v/>
      </c>
      <c r="K506" s="36"/>
      <c r="L506" s="36"/>
      <c r="M506" s="34" t="str">
        <f t="shared" si="37"/>
        <v/>
      </c>
      <c r="O506" s="36"/>
      <c r="P506" s="36"/>
      <c r="Q506" s="34" t="str">
        <f t="shared" si="38"/>
        <v/>
      </c>
    </row>
    <row r="507" spans="2:17" x14ac:dyDescent="0.2">
      <c r="B507" s="36"/>
      <c r="C507" s="36"/>
      <c r="D507" s="33" t="str">
        <f t="shared" si="39"/>
        <v/>
      </c>
      <c r="E507" s="34" t="str">
        <f t="shared" si="35"/>
        <v/>
      </c>
      <c r="G507" s="36"/>
      <c r="H507" s="36"/>
      <c r="I507" s="34" t="str">
        <f t="shared" si="36"/>
        <v/>
      </c>
      <c r="K507" s="36"/>
      <c r="L507" s="36"/>
      <c r="M507" s="34" t="str">
        <f t="shared" si="37"/>
        <v/>
      </c>
      <c r="O507" s="36"/>
      <c r="P507" s="36"/>
      <c r="Q507" s="34" t="str">
        <f t="shared" si="38"/>
        <v/>
      </c>
    </row>
    <row r="508" spans="2:17" x14ac:dyDescent="0.2">
      <c r="B508" s="36"/>
      <c r="C508" s="36"/>
      <c r="D508" s="33" t="str">
        <f t="shared" si="39"/>
        <v/>
      </c>
      <c r="E508" s="34" t="str">
        <f t="shared" si="35"/>
        <v/>
      </c>
      <c r="G508" s="36"/>
      <c r="H508" s="36"/>
      <c r="I508" s="34" t="str">
        <f t="shared" si="36"/>
        <v/>
      </c>
      <c r="K508" s="36"/>
      <c r="L508" s="36"/>
      <c r="M508" s="34" t="str">
        <f t="shared" si="37"/>
        <v/>
      </c>
      <c r="O508" s="36"/>
      <c r="P508" s="36"/>
      <c r="Q508" s="34" t="str">
        <f t="shared" si="38"/>
        <v/>
      </c>
    </row>
    <row r="509" spans="2:17" x14ac:dyDescent="0.2">
      <c r="B509" s="36"/>
      <c r="C509" s="36"/>
      <c r="D509" s="33" t="str">
        <f t="shared" si="39"/>
        <v/>
      </c>
      <c r="E509" s="34" t="str">
        <f t="shared" si="35"/>
        <v/>
      </c>
      <c r="G509" s="36"/>
      <c r="H509" s="36"/>
      <c r="I509" s="34" t="str">
        <f t="shared" si="36"/>
        <v/>
      </c>
      <c r="K509" s="36"/>
      <c r="L509" s="36"/>
      <c r="M509" s="34" t="str">
        <f t="shared" si="37"/>
        <v/>
      </c>
      <c r="O509" s="36"/>
      <c r="P509" s="36"/>
      <c r="Q509" s="34" t="str">
        <f t="shared" si="38"/>
        <v/>
      </c>
    </row>
    <row r="510" spans="2:17" x14ac:dyDescent="0.2">
      <c r="B510" s="36"/>
      <c r="C510" s="36"/>
      <c r="D510" s="33" t="str">
        <f t="shared" si="39"/>
        <v/>
      </c>
      <c r="E510" s="34" t="str">
        <f t="shared" si="35"/>
        <v/>
      </c>
      <c r="G510" s="36"/>
      <c r="H510" s="36"/>
      <c r="I510" s="34" t="str">
        <f t="shared" si="36"/>
        <v/>
      </c>
      <c r="K510" s="36"/>
      <c r="L510" s="36"/>
      <c r="M510" s="34" t="str">
        <f t="shared" si="37"/>
        <v/>
      </c>
      <c r="O510" s="36"/>
      <c r="P510" s="36"/>
      <c r="Q510" s="34" t="str">
        <f t="shared" si="38"/>
        <v/>
      </c>
    </row>
    <row r="511" spans="2:17" x14ac:dyDescent="0.2">
      <c r="B511" s="36"/>
      <c r="C511" s="36"/>
      <c r="D511" s="33" t="str">
        <f t="shared" si="39"/>
        <v/>
      </c>
      <c r="E511" s="34" t="str">
        <f t="shared" si="35"/>
        <v/>
      </c>
      <c r="G511" s="36"/>
      <c r="H511" s="36"/>
      <c r="I511" s="34" t="str">
        <f t="shared" si="36"/>
        <v/>
      </c>
      <c r="K511" s="36"/>
      <c r="L511" s="36"/>
      <c r="M511" s="34" t="str">
        <f t="shared" si="37"/>
        <v/>
      </c>
      <c r="O511" s="36"/>
      <c r="P511" s="36"/>
      <c r="Q511" s="34" t="str">
        <f t="shared" si="38"/>
        <v/>
      </c>
    </row>
    <row r="512" spans="2:17" x14ac:dyDescent="0.2">
      <c r="B512" s="36"/>
      <c r="C512" s="36"/>
      <c r="D512" s="33" t="str">
        <f t="shared" si="39"/>
        <v/>
      </c>
      <c r="E512" s="34" t="str">
        <f t="shared" si="35"/>
        <v/>
      </c>
      <c r="G512" s="36"/>
      <c r="H512" s="36"/>
      <c r="I512" s="34" t="str">
        <f t="shared" si="36"/>
        <v/>
      </c>
      <c r="K512" s="36"/>
      <c r="L512" s="36"/>
      <c r="M512" s="34" t="str">
        <f t="shared" si="37"/>
        <v/>
      </c>
      <c r="O512" s="36"/>
      <c r="P512" s="36"/>
      <c r="Q512" s="34" t="str">
        <f t="shared" si="38"/>
        <v/>
      </c>
    </row>
    <row r="513" spans="2:17" x14ac:dyDescent="0.2">
      <c r="B513" s="36"/>
      <c r="C513" s="36"/>
      <c r="D513" s="33" t="str">
        <f t="shared" si="39"/>
        <v/>
      </c>
      <c r="E513" s="34" t="str">
        <f t="shared" si="35"/>
        <v/>
      </c>
      <c r="G513" s="36"/>
      <c r="H513" s="36"/>
      <c r="I513" s="34" t="str">
        <f t="shared" si="36"/>
        <v/>
      </c>
      <c r="K513" s="36"/>
      <c r="L513" s="36"/>
      <c r="M513" s="34" t="str">
        <f t="shared" si="37"/>
        <v/>
      </c>
      <c r="O513" s="36"/>
      <c r="P513" s="36"/>
      <c r="Q513" s="34" t="str">
        <f t="shared" si="38"/>
        <v/>
      </c>
    </row>
    <row r="514" spans="2:17" x14ac:dyDescent="0.2">
      <c r="B514" s="36"/>
      <c r="C514" s="36"/>
      <c r="D514" s="33" t="str">
        <f t="shared" si="39"/>
        <v/>
      </c>
      <c r="E514" s="34" t="str">
        <f t="shared" si="35"/>
        <v/>
      </c>
      <c r="G514" s="36"/>
      <c r="H514" s="36"/>
      <c r="I514" s="34" t="str">
        <f t="shared" si="36"/>
        <v/>
      </c>
      <c r="K514" s="36"/>
      <c r="L514" s="36"/>
      <c r="M514" s="34" t="str">
        <f t="shared" si="37"/>
        <v/>
      </c>
      <c r="O514" s="36"/>
      <c r="P514" s="36"/>
      <c r="Q514" s="34" t="str">
        <f t="shared" si="38"/>
        <v/>
      </c>
    </row>
    <row r="515" spans="2:17" x14ac:dyDescent="0.2">
      <c r="B515" s="36"/>
      <c r="C515" s="36"/>
      <c r="D515" s="33" t="str">
        <f t="shared" si="39"/>
        <v/>
      </c>
      <c r="E515" s="34" t="str">
        <f t="shared" si="35"/>
        <v/>
      </c>
      <c r="G515" s="36"/>
      <c r="H515" s="36"/>
      <c r="I515" s="34" t="str">
        <f t="shared" si="36"/>
        <v/>
      </c>
      <c r="K515" s="36"/>
      <c r="L515" s="36"/>
      <c r="M515" s="34" t="str">
        <f t="shared" si="37"/>
        <v/>
      </c>
      <c r="O515" s="36"/>
      <c r="P515" s="36"/>
      <c r="Q515" s="34" t="str">
        <f t="shared" si="38"/>
        <v/>
      </c>
    </row>
    <row r="516" spans="2:17" x14ac:dyDescent="0.2">
      <c r="B516" s="36"/>
      <c r="C516" s="36"/>
      <c r="D516" s="33" t="str">
        <f t="shared" si="39"/>
        <v/>
      </c>
      <c r="E516" s="34" t="str">
        <f t="shared" si="35"/>
        <v/>
      </c>
      <c r="G516" s="36"/>
      <c r="H516" s="36"/>
      <c r="I516" s="34" t="str">
        <f t="shared" si="36"/>
        <v/>
      </c>
      <c r="K516" s="36"/>
      <c r="L516" s="36"/>
      <c r="M516" s="34" t="str">
        <f t="shared" si="37"/>
        <v/>
      </c>
      <c r="O516" s="36"/>
      <c r="P516" s="36"/>
      <c r="Q516" s="34" t="str">
        <f t="shared" si="38"/>
        <v/>
      </c>
    </row>
    <row r="517" spans="2:17" x14ac:dyDescent="0.2">
      <c r="B517" s="36"/>
      <c r="C517" s="36"/>
      <c r="D517" s="33" t="str">
        <f t="shared" si="39"/>
        <v/>
      </c>
      <c r="E517" s="34" t="str">
        <f t="shared" si="35"/>
        <v/>
      </c>
      <c r="G517" s="36"/>
      <c r="H517" s="36"/>
      <c r="I517" s="34" t="str">
        <f t="shared" si="36"/>
        <v/>
      </c>
      <c r="K517" s="36"/>
      <c r="L517" s="36"/>
      <c r="M517" s="34" t="str">
        <f t="shared" si="37"/>
        <v/>
      </c>
      <c r="O517" s="36"/>
      <c r="P517" s="36"/>
      <c r="Q517" s="34" t="str">
        <f t="shared" si="38"/>
        <v/>
      </c>
    </row>
    <row r="518" spans="2:17" x14ac:dyDescent="0.2">
      <c r="B518" s="36"/>
      <c r="C518" s="36"/>
      <c r="D518" s="33" t="str">
        <f t="shared" si="39"/>
        <v/>
      </c>
      <c r="E518" s="34" t="str">
        <f t="shared" si="35"/>
        <v/>
      </c>
      <c r="G518" s="36"/>
      <c r="H518" s="36"/>
      <c r="I518" s="34" t="str">
        <f t="shared" si="36"/>
        <v/>
      </c>
      <c r="K518" s="36"/>
      <c r="L518" s="36"/>
      <c r="M518" s="34" t="str">
        <f t="shared" si="37"/>
        <v/>
      </c>
      <c r="O518" s="36"/>
      <c r="P518" s="36"/>
      <c r="Q518" s="34" t="str">
        <f t="shared" si="38"/>
        <v/>
      </c>
    </row>
    <row r="519" spans="2:17" x14ac:dyDescent="0.2">
      <c r="B519" s="36"/>
      <c r="C519" s="36"/>
      <c r="D519" s="33" t="str">
        <f t="shared" si="39"/>
        <v/>
      </c>
      <c r="E519" s="34" t="str">
        <f t="shared" si="35"/>
        <v/>
      </c>
      <c r="G519" s="36"/>
      <c r="H519" s="36"/>
      <c r="I519" s="34" t="str">
        <f t="shared" si="36"/>
        <v/>
      </c>
      <c r="K519" s="36"/>
      <c r="L519" s="36"/>
      <c r="M519" s="34" t="str">
        <f t="shared" si="37"/>
        <v/>
      </c>
      <c r="O519" s="36"/>
      <c r="P519" s="36"/>
      <c r="Q519" s="34" t="str">
        <f t="shared" si="38"/>
        <v/>
      </c>
    </row>
    <row r="520" spans="2:17" x14ac:dyDescent="0.2">
      <c r="B520" s="36"/>
      <c r="C520" s="36"/>
      <c r="D520" s="33" t="str">
        <f t="shared" si="39"/>
        <v/>
      </c>
      <c r="E520" s="34" t="str">
        <f t="shared" si="35"/>
        <v/>
      </c>
      <c r="G520" s="36"/>
      <c r="H520" s="36"/>
      <c r="I520" s="34" t="str">
        <f t="shared" si="36"/>
        <v/>
      </c>
      <c r="K520" s="36"/>
      <c r="L520" s="36"/>
      <c r="M520" s="34" t="str">
        <f t="shared" si="37"/>
        <v/>
      </c>
      <c r="O520" s="36"/>
      <c r="P520" s="36"/>
      <c r="Q520" s="34" t="str">
        <f t="shared" si="38"/>
        <v/>
      </c>
    </row>
    <row r="521" spans="2:17" x14ac:dyDescent="0.2">
      <c r="B521" s="36"/>
      <c r="C521" s="36"/>
      <c r="D521" s="33" t="str">
        <f t="shared" si="39"/>
        <v/>
      </c>
      <c r="E521" s="34" t="str">
        <f t="shared" si="35"/>
        <v/>
      </c>
      <c r="G521" s="36"/>
      <c r="H521" s="36"/>
      <c r="I521" s="34" t="str">
        <f t="shared" si="36"/>
        <v/>
      </c>
      <c r="K521" s="36"/>
      <c r="L521" s="36"/>
      <c r="M521" s="34" t="str">
        <f t="shared" si="37"/>
        <v/>
      </c>
      <c r="O521" s="36"/>
      <c r="P521" s="36"/>
      <c r="Q521" s="34" t="str">
        <f t="shared" si="38"/>
        <v/>
      </c>
    </row>
    <row r="522" spans="2:17" x14ac:dyDescent="0.2">
      <c r="B522" s="36"/>
      <c r="C522" s="36"/>
      <c r="D522" s="33" t="str">
        <f t="shared" si="39"/>
        <v/>
      </c>
      <c r="E522" s="34" t="str">
        <f t="shared" si="35"/>
        <v/>
      </c>
      <c r="G522" s="36"/>
      <c r="H522" s="36"/>
      <c r="I522" s="34" t="str">
        <f t="shared" si="36"/>
        <v/>
      </c>
      <c r="K522" s="36"/>
      <c r="L522" s="36"/>
      <c r="M522" s="34" t="str">
        <f t="shared" si="37"/>
        <v/>
      </c>
      <c r="O522" s="36"/>
      <c r="P522" s="36"/>
      <c r="Q522" s="34" t="str">
        <f t="shared" si="38"/>
        <v/>
      </c>
    </row>
    <row r="523" spans="2:17" x14ac:dyDescent="0.2">
      <c r="B523" s="36"/>
      <c r="C523" s="36"/>
      <c r="D523" s="33" t="str">
        <f t="shared" si="39"/>
        <v/>
      </c>
      <c r="E523" s="34" t="str">
        <f t="shared" si="35"/>
        <v/>
      </c>
      <c r="G523" s="36"/>
      <c r="H523" s="36"/>
      <c r="I523" s="34" t="str">
        <f t="shared" si="36"/>
        <v/>
      </c>
      <c r="K523" s="36"/>
      <c r="L523" s="36"/>
      <c r="M523" s="34" t="str">
        <f t="shared" si="37"/>
        <v/>
      </c>
      <c r="O523" s="36"/>
      <c r="P523" s="36"/>
      <c r="Q523" s="34" t="str">
        <f t="shared" si="38"/>
        <v/>
      </c>
    </row>
    <row r="524" spans="2:17" x14ac:dyDescent="0.2">
      <c r="B524" s="36"/>
      <c r="C524" s="36"/>
      <c r="D524" s="33" t="str">
        <f t="shared" si="39"/>
        <v/>
      </c>
      <c r="E524" s="34" t="str">
        <f t="shared" si="35"/>
        <v/>
      </c>
      <c r="G524" s="36"/>
      <c r="H524" s="36"/>
      <c r="I524" s="34" t="str">
        <f t="shared" si="36"/>
        <v/>
      </c>
      <c r="K524" s="36"/>
      <c r="L524" s="36"/>
      <c r="M524" s="34" t="str">
        <f t="shared" si="37"/>
        <v/>
      </c>
      <c r="O524" s="36"/>
      <c r="P524" s="36"/>
      <c r="Q524" s="34" t="str">
        <f t="shared" si="38"/>
        <v/>
      </c>
    </row>
    <row r="525" spans="2:17" x14ac:dyDescent="0.2">
      <c r="B525" s="36"/>
      <c r="C525" s="36"/>
      <c r="D525" s="33" t="str">
        <f t="shared" si="39"/>
        <v/>
      </c>
      <c r="E525" s="34" t="str">
        <f t="shared" si="35"/>
        <v/>
      </c>
      <c r="G525" s="36"/>
      <c r="H525" s="36"/>
      <c r="I525" s="34" t="str">
        <f t="shared" si="36"/>
        <v/>
      </c>
      <c r="K525" s="36"/>
      <c r="L525" s="36"/>
      <c r="M525" s="34" t="str">
        <f t="shared" si="37"/>
        <v/>
      </c>
      <c r="O525" s="36"/>
      <c r="P525" s="36"/>
      <c r="Q525" s="34" t="str">
        <f t="shared" si="38"/>
        <v/>
      </c>
    </row>
    <row r="526" spans="2:17" x14ac:dyDescent="0.2">
      <c r="B526" s="36"/>
      <c r="C526" s="36"/>
      <c r="D526" s="33" t="str">
        <f t="shared" si="39"/>
        <v/>
      </c>
      <c r="E526" s="34" t="str">
        <f t="shared" si="35"/>
        <v/>
      </c>
      <c r="G526" s="36"/>
      <c r="H526" s="36"/>
      <c r="I526" s="34" t="str">
        <f t="shared" si="36"/>
        <v/>
      </c>
      <c r="K526" s="36"/>
      <c r="L526" s="36"/>
      <c r="M526" s="34" t="str">
        <f t="shared" si="37"/>
        <v/>
      </c>
      <c r="O526" s="36"/>
      <c r="P526" s="36"/>
      <c r="Q526" s="34" t="str">
        <f t="shared" si="38"/>
        <v/>
      </c>
    </row>
    <row r="527" spans="2:17" x14ac:dyDescent="0.2">
      <c r="B527" s="36"/>
      <c r="C527" s="36"/>
      <c r="D527" s="33" t="str">
        <f t="shared" si="39"/>
        <v/>
      </c>
      <c r="E527" s="34" t="str">
        <f t="shared" si="35"/>
        <v/>
      </c>
      <c r="G527" s="36"/>
      <c r="H527" s="36"/>
      <c r="I527" s="34" t="str">
        <f t="shared" si="36"/>
        <v/>
      </c>
      <c r="K527" s="36"/>
      <c r="L527" s="36"/>
      <c r="M527" s="34" t="str">
        <f t="shared" si="37"/>
        <v/>
      </c>
      <c r="O527" s="36"/>
      <c r="P527" s="36"/>
      <c r="Q527" s="34" t="str">
        <f t="shared" si="38"/>
        <v/>
      </c>
    </row>
    <row r="528" spans="2:17" x14ac:dyDescent="0.2">
      <c r="B528" s="36"/>
      <c r="C528" s="36"/>
      <c r="D528" s="33" t="str">
        <f t="shared" si="39"/>
        <v/>
      </c>
      <c r="E528" s="34" t="str">
        <f t="shared" si="35"/>
        <v/>
      </c>
      <c r="G528" s="36"/>
      <c r="H528" s="36"/>
      <c r="I528" s="34" t="str">
        <f t="shared" si="36"/>
        <v/>
      </c>
      <c r="K528" s="36"/>
      <c r="L528" s="36"/>
      <c r="M528" s="34" t="str">
        <f t="shared" si="37"/>
        <v/>
      </c>
      <c r="O528" s="36"/>
      <c r="P528" s="36"/>
      <c r="Q528" s="34" t="str">
        <f t="shared" si="38"/>
        <v/>
      </c>
    </row>
    <row r="529" spans="2:17" x14ac:dyDescent="0.2">
      <c r="B529" s="36"/>
      <c r="C529" s="36"/>
      <c r="D529" s="33" t="str">
        <f t="shared" si="39"/>
        <v/>
      </c>
      <c r="E529" s="34" t="str">
        <f t="shared" si="35"/>
        <v/>
      </c>
      <c r="G529" s="36"/>
      <c r="H529" s="36"/>
      <c r="I529" s="34" t="str">
        <f t="shared" si="36"/>
        <v/>
      </c>
      <c r="K529" s="36"/>
      <c r="L529" s="36"/>
      <c r="M529" s="34" t="str">
        <f t="shared" si="37"/>
        <v/>
      </c>
      <c r="O529" s="36"/>
      <c r="P529" s="36"/>
      <c r="Q529" s="34" t="str">
        <f t="shared" si="38"/>
        <v/>
      </c>
    </row>
    <row r="530" spans="2:17" x14ac:dyDescent="0.2">
      <c r="B530" s="36"/>
      <c r="C530" s="36"/>
      <c r="D530" s="33" t="str">
        <f t="shared" si="39"/>
        <v/>
      </c>
      <c r="E530" s="34" t="str">
        <f t="shared" si="35"/>
        <v/>
      </c>
      <c r="G530" s="36"/>
      <c r="H530" s="36"/>
      <c r="I530" s="34" t="str">
        <f t="shared" si="36"/>
        <v/>
      </c>
      <c r="K530" s="36"/>
      <c r="L530" s="36"/>
      <c r="M530" s="34" t="str">
        <f t="shared" si="37"/>
        <v/>
      </c>
      <c r="O530" s="36"/>
      <c r="P530" s="36"/>
      <c r="Q530" s="34" t="str">
        <f t="shared" si="38"/>
        <v/>
      </c>
    </row>
    <row r="531" spans="2:17" x14ac:dyDescent="0.2">
      <c r="B531" s="36"/>
      <c r="C531" s="36"/>
      <c r="D531" s="33" t="str">
        <f t="shared" si="39"/>
        <v/>
      </c>
      <c r="E531" s="34" t="str">
        <f t="shared" si="35"/>
        <v/>
      </c>
      <c r="G531" s="36"/>
      <c r="H531" s="36"/>
      <c r="I531" s="34" t="str">
        <f t="shared" si="36"/>
        <v/>
      </c>
      <c r="K531" s="36"/>
      <c r="L531" s="36"/>
      <c r="M531" s="34" t="str">
        <f t="shared" si="37"/>
        <v/>
      </c>
      <c r="O531" s="36"/>
      <c r="P531" s="36"/>
      <c r="Q531" s="34" t="str">
        <f t="shared" si="38"/>
        <v/>
      </c>
    </row>
    <row r="532" spans="2:17" x14ac:dyDescent="0.2">
      <c r="B532" s="36"/>
      <c r="C532" s="36"/>
      <c r="D532" s="33" t="str">
        <f t="shared" si="39"/>
        <v/>
      </c>
      <c r="E532" s="34" t="str">
        <f t="shared" si="35"/>
        <v/>
      </c>
      <c r="G532" s="36"/>
      <c r="H532" s="36"/>
      <c r="I532" s="34" t="str">
        <f t="shared" si="36"/>
        <v/>
      </c>
      <c r="K532" s="36"/>
      <c r="L532" s="36"/>
      <c r="M532" s="34" t="str">
        <f t="shared" si="37"/>
        <v/>
      </c>
      <c r="O532" s="36"/>
      <c r="P532" s="36"/>
      <c r="Q532" s="34" t="str">
        <f t="shared" si="38"/>
        <v/>
      </c>
    </row>
    <row r="533" spans="2:17" x14ac:dyDescent="0.2">
      <c r="B533" s="36"/>
      <c r="C533" s="36"/>
      <c r="D533" s="33" t="str">
        <f t="shared" si="39"/>
        <v/>
      </c>
      <c r="E533" s="34" t="str">
        <f t="shared" si="35"/>
        <v/>
      </c>
      <c r="G533" s="36"/>
      <c r="H533" s="36"/>
      <c r="I533" s="34" t="str">
        <f t="shared" si="36"/>
        <v/>
      </c>
      <c r="K533" s="36"/>
      <c r="L533" s="36"/>
      <c r="M533" s="34" t="str">
        <f t="shared" si="37"/>
        <v/>
      </c>
      <c r="O533" s="36"/>
      <c r="P533" s="36"/>
      <c r="Q533" s="34" t="str">
        <f t="shared" si="38"/>
        <v/>
      </c>
    </row>
    <row r="534" spans="2:17" x14ac:dyDescent="0.2">
      <c r="B534" s="36"/>
      <c r="C534" s="36"/>
      <c r="D534" s="33" t="str">
        <f t="shared" si="39"/>
        <v/>
      </c>
      <c r="E534" s="34" t="str">
        <f t="shared" si="35"/>
        <v/>
      </c>
      <c r="G534" s="36"/>
      <c r="H534" s="36"/>
      <c r="I534" s="34" t="str">
        <f t="shared" si="36"/>
        <v/>
      </c>
      <c r="K534" s="36"/>
      <c r="L534" s="36"/>
      <c r="M534" s="34" t="str">
        <f t="shared" si="37"/>
        <v/>
      </c>
      <c r="O534" s="36"/>
      <c r="P534" s="36"/>
      <c r="Q534" s="34" t="str">
        <f t="shared" si="38"/>
        <v/>
      </c>
    </row>
    <row r="535" spans="2:17" x14ac:dyDescent="0.2">
      <c r="B535" s="36"/>
      <c r="C535" s="36"/>
      <c r="D535" s="33" t="str">
        <f t="shared" si="39"/>
        <v/>
      </c>
      <c r="E535" s="34" t="str">
        <f t="shared" si="35"/>
        <v/>
      </c>
      <c r="G535" s="36"/>
      <c r="H535" s="36"/>
      <c r="I535" s="34" t="str">
        <f t="shared" si="36"/>
        <v/>
      </c>
      <c r="K535" s="36"/>
      <c r="L535" s="36"/>
      <c r="M535" s="34" t="str">
        <f t="shared" si="37"/>
        <v/>
      </c>
      <c r="O535" s="36"/>
      <c r="P535" s="36"/>
      <c r="Q535" s="34" t="str">
        <f t="shared" si="38"/>
        <v/>
      </c>
    </row>
    <row r="536" spans="2:17" x14ac:dyDescent="0.2">
      <c r="B536" s="36"/>
      <c r="C536" s="36"/>
      <c r="D536" s="33" t="str">
        <f t="shared" si="39"/>
        <v/>
      </c>
      <c r="E536" s="34" t="str">
        <f t="shared" si="35"/>
        <v/>
      </c>
      <c r="G536" s="36"/>
      <c r="H536" s="36"/>
      <c r="I536" s="34" t="str">
        <f t="shared" si="36"/>
        <v/>
      </c>
      <c r="K536" s="36"/>
      <c r="L536" s="36"/>
      <c r="M536" s="34" t="str">
        <f t="shared" si="37"/>
        <v/>
      </c>
      <c r="O536" s="36"/>
      <c r="P536" s="36"/>
      <c r="Q536" s="34" t="str">
        <f t="shared" si="38"/>
        <v/>
      </c>
    </row>
    <row r="537" spans="2:17" x14ac:dyDescent="0.2">
      <c r="B537" s="36"/>
      <c r="C537" s="36"/>
      <c r="D537" s="33" t="str">
        <f t="shared" si="39"/>
        <v/>
      </c>
      <c r="E537" s="34" t="str">
        <f t="shared" si="35"/>
        <v/>
      </c>
      <c r="G537" s="36"/>
      <c r="H537" s="36"/>
      <c r="I537" s="34" t="str">
        <f t="shared" si="36"/>
        <v/>
      </c>
      <c r="K537" s="36"/>
      <c r="L537" s="36"/>
      <c r="M537" s="34" t="str">
        <f t="shared" si="37"/>
        <v/>
      </c>
      <c r="O537" s="36"/>
      <c r="P537" s="36"/>
      <c r="Q537" s="34" t="str">
        <f t="shared" si="38"/>
        <v/>
      </c>
    </row>
    <row r="538" spans="2:17" x14ac:dyDescent="0.2">
      <c r="B538" s="36"/>
      <c r="C538" s="36"/>
      <c r="D538" s="33" t="str">
        <f t="shared" si="39"/>
        <v/>
      </c>
      <c r="E538" s="34" t="str">
        <f t="shared" si="35"/>
        <v/>
      </c>
      <c r="G538" s="36"/>
      <c r="H538" s="36"/>
      <c r="I538" s="34" t="str">
        <f t="shared" si="36"/>
        <v/>
      </c>
      <c r="K538" s="36"/>
      <c r="L538" s="36"/>
      <c r="M538" s="34" t="str">
        <f t="shared" si="37"/>
        <v/>
      </c>
      <c r="O538" s="36"/>
      <c r="P538" s="36"/>
      <c r="Q538" s="34" t="str">
        <f t="shared" si="38"/>
        <v/>
      </c>
    </row>
    <row r="539" spans="2:17" x14ac:dyDescent="0.2">
      <c r="B539" s="36"/>
      <c r="C539" s="36"/>
      <c r="D539" s="33" t="str">
        <f t="shared" si="39"/>
        <v/>
      </c>
      <c r="E539" s="34" t="str">
        <f t="shared" si="35"/>
        <v/>
      </c>
      <c r="G539" s="36"/>
      <c r="H539" s="36"/>
      <c r="I539" s="34" t="str">
        <f t="shared" si="36"/>
        <v/>
      </c>
      <c r="K539" s="36"/>
      <c r="L539" s="36"/>
      <c r="M539" s="34" t="str">
        <f t="shared" si="37"/>
        <v/>
      </c>
      <c r="O539" s="36"/>
      <c r="P539" s="36"/>
      <c r="Q539" s="34" t="str">
        <f t="shared" si="38"/>
        <v/>
      </c>
    </row>
    <row r="540" spans="2:17" x14ac:dyDescent="0.2">
      <c r="B540" s="36"/>
      <c r="C540" s="36"/>
      <c r="D540" s="33" t="str">
        <f t="shared" si="39"/>
        <v/>
      </c>
      <c r="E540" s="34" t="str">
        <f t="shared" si="35"/>
        <v/>
      </c>
      <c r="G540" s="36"/>
      <c r="H540" s="36"/>
      <c r="I540" s="34" t="str">
        <f t="shared" si="36"/>
        <v/>
      </c>
      <c r="K540" s="36"/>
      <c r="L540" s="36"/>
      <c r="M540" s="34" t="str">
        <f t="shared" si="37"/>
        <v/>
      </c>
      <c r="O540" s="36"/>
      <c r="P540" s="36"/>
      <c r="Q540" s="34" t="str">
        <f t="shared" si="38"/>
        <v/>
      </c>
    </row>
    <row r="541" spans="2:17" x14ac:dyDescent="0.2">
      <c r="B541" s="36"/>
      <c r="C541" s="36"/>
      <c r="D541" s="33" t="str">
        <f t="shared" si="39"/>
        <v/>
      </c>
      <c r="E541" s="34" t="str">
        <f t="shared" si="35"/>
        <v/>
      </c>
      <c r="G541" s="36"/>
      <c r="H541" s="36"/>
      <c r="I541" s="34" t="str">
        <f t="shared" si="36"/>
        <v/>
      </c>
      <c r="K541" s="36"/>
      <c r="L541" s="36"/>
      <c r="M541" s="34" t="str">
        <f t="shared" si="37"/>
        <v/>
      </c>
      <c r="O541" s="36"/>
      <c r="P541" s="36"/>
      <c r="Q541" s="34" t="str">
        <f t="shared" si="38"/>
        <v/>
      </c>
    </row>
    <row r="542" spans="2:17" x14ac:dyDescent="0.2">
      <c r="B542" s="36"/>
      <c r="C542" s="36"/>
      <c r="D542" s="33" t="str">
        <f t="shared" si="39"/>
        <v/>
      </c>
      <c r="E542" s="34" t="str">
        <f t="shared" si="35"/>
        <v/>
      </c>
      <c r="G542" s="36"/>
      <c r="H542" s="36"/>
      <c r="I542" s="34" t="str">
        <f t="shared" si="36"/>
        <v/>
      </c>
      <c r="K542" s="36"/>
      <c r="L542" s="36"/>
      <c r="M542" s="34" t="str">
        <f t="shared" si="37"/>
        <v/>
      </c>
      <c r="O542" s="36"/>
      <c r="P542" s="36"/>
      <c r="Q542" s="34" t="str">
        <f t="shared" si="38"/>
        <v/>
      </c>
    </row>
    <row r="543" spans="2:17" x14ac:dyDescent="0.2">
      <c r="B543" s="36"/>
      <c r="C543" s="36"/>
      <c r="D543" s="33" t="str">
        <f t="shared" si="39"/>
        <v/>
      </c>
      <c r="E543" s="34" t="str">
        <f t="shared" ref="E543:E606" si="40">IF(ISBLANK(B543),"",IF(OR($AC$7="",$AE$7=""),"",IF(AND(MONTH(B543)&gt;=MONTH($AC$7&amp;1),MONTH(B543)&lt;=MONTH($AE$7&amp;1)),"summer","winter")))</f>
        <v/>
      </c>
      <c r="G543" s="36"/>
      <c r="H543" s="36"/>
      <c r="I543" s="34" t="str">
        <f t="shared" ref="I543:I606" si="41">IF(ISBLANK(G543),"",IF(OR($AC$7="",$AE$7=""),"",IF(AND(MONTH(G543)&gt;=MONTH($AC$7&amp;1),MONTH(G543)&lt;=MONTH($AE$7&amp;1)),"summer","winter")))</f>
        <v/>
      </c>
      <c r="K543" s="36"/>
      <c r="L543" s="36"/>
      <c r="M543" s="34" t="str">
        <f t="shared" ref="M543:M606" si="42">IF(ISBLANK(K543),"",IF(OR($AC$7="",$AE$7=""),"",IF(AND(MONTH(K543)&gt;=MONTH($AC$7&amp;1),MONTH(K543)&lt;=MONTH($AE$7&amp;1)),"summer","winter")))</f>
        <v/>
      </c>
      <c r="O543" s="36"/>
      <c r="P543" s="36"/>
      <c r="Q543" s="34" t="str">
        <f t="shared" ref="Q543:Q606" si="43">IF(ISBLANK(O543),"",IF(OR($AC$7="",$AE$7=""),"",IF(AND(MONTH(O543)&gt;=MONTH($AC$7&amp;1),MONTH(O543)&lt;=MONTH($AE$7&amp;1)),"summer","winter")))</f>
        <v/>
      </c>
    </row>
    <row r="544" spans="2:17" x14ac:dyDescent="0.2">
      <c r="B544" s="36"/>
      <c r="C544" s="36"/>
      <c r="D544" s="33" t="str">
        <f t="shared" ref="D544:D607" si="44">IF(ISBLANK(C544),"",IF(LEFT(C544,1)="&lt;",0,VALUE(C544)))</f>
        <v/>
      </c>
      <c r="E544" s="34" t="str">
        <f t="shared" si="40"/>
        <v/>
      </c>
      <c r="G544" s="36"/>
      <c r="H544" s="36"/>
      <c r="I544" s="34" t="str">
        <f t="shared" si="41"/>
        <v/>
      </c>
      <c r="K544" s="36"/>
      <c r="L544" s="36"/>
      <c r="M544" s="34" t="str">
        <f t="shared" si="42"/>
        <v/>
      </c>
      <c r="O544" s="36"/>
      <c r="P544" s="36"/>
      <c r="Q544" s="34" t="str">
        <f t="shared" si="43"/>
        <v/>
      </c>
    </row>
    <row r="545" spans="2:17" x14ac:dyDescent="0.2">
      <c r="B545" s="36"/>
      <c r="C545" s="36"/>
      <c r="D545" s="33" t="str">
        <f t="shared" si="44"/>
        <v/>
      </c>
      <c r="E545" s="34" t="str">
        <f t="shared" si="40"/>
        <v/>
      </c>
      <c r="G545" s="36"/>
      <c r="H545" s="36"/>
      <c r="I545" s="34" t="str">
        <f t="shared" si="41"/>
        <v/>
      </c>
      <c r="K545" s="36"/>
      <c r="L545" s="36"/>
      <c r="M545" s="34" t="str">
        <f t="shared" si="42"/>
        <v/>
      </c>
      <c r="O545" s="36"/>
      <c r="P545" s="36"/>
      <c r="Q545" s="34" t="str">
        <f t="shared" si="43"/>
        <v/>
      </c>
    </row>
    <row r="546" spans="2:17" x14ac:dyDescent="0.2">
      <c r="B546" s="36"/>
      <c r="C546" s="36"/>
      <c r="D546" s="33" t="str">
        <f t="shared" si="44"/>
        <v/>
      </c>
      <c r="E546" s="34" t="str">
        <f t="shared" si="40"/>
        <v/>
      </c>
      <c r="G546" s="36"/>
      <c r="H546" s="36"/>
      <c r="I546" s="34" t="str">
        <f t="shared" si="41"/>
        <v/>
      </c>
      <c r="K546" s="36"/>
      <c r="L546" s="36"/>
      <c r="M546" s="34" t="str">
        <f t="shared" si="42"/>
        <v/>
      </c>
      <c r="O546" s="36"/>
      <c r="P546" s="36"/>
      <c r="Q546" s="34" t="str">
        <f t="shared" si="43"/>
        <v/>
      </c>
    </row>
    <row r="547" spans="2:17" x14ac:dyDescent="0.2">
      <c r="B547" s="36"/>
      <c r="C547" s="36"/>
      <c r="D547" s="33" t="str">
        <f t="shared" si="44"/>
        <v/>
      </c>
      <c r="E547" s="34" t="str">
        <f t="shared" si="40"/>
        <v/>
      </c>
      <c r="G547" s="36"/>
      <c r="H547" s="36"/>
      <c r="I547" s="34" t="str">
        <f t="shared" si="41"/>
        <v/>
      </c>
      <c r="K547" s="36"/>
      <c r="L547" s="36"/>
      <c r="M547" s="34" t="str">
        <f t="shared" si="42"/>
        <v/>
      </c>
      <c r="O547" s="36"/>
      <c r="P547" s="36"/>
      <c r="Q547" s="34" t="str">
        <f t="shared" si="43"/>
        <v/>
      </c>
    </row>
    <row r="548" spans="2:17" x14ac:dyDescent="0.2">
      <c r="B548" s="36"/>
      <c r="C548" s="36"/>
      <c r="D548" s="33" t="str">
        <f t="shared" si="44"/>
        <v/>
      </c>
      <c r="E548" s="34" t="str">
        <f t="shared" si="40"/>
        <v/>
      </c>
      <c r="G548" s="36"/>
      <c r="H548" s="36"/>
      <c r="I548" s="34" t="str">
        <f t="shared" si="41"/>
        <v/>
      </c>
      <c r="K548" s="36"/>
      <c r="L548" s="36"/>
      <c r="M548" s="34" t="str">
        <f t="shared" si="42"/>
        <v/>
      </c>
      <c r="O548" s="36"/>
      <c r="P548" s="36"/>
      <c r="Q548" s="34" t="str">
        <f t="shared" si="43"/>
        <v/>
      </c>
    </row>
    <row r="549" spans="2:17" x14ac:dyDescent="0.2">
      <c r="B549" s="36"/>
      <c r="C549" s="36"/>
      <c r="D549" s="33" t="str">
        <f t="shared" si="44"/>
        <v/>
      </c>
      <c r="E549" s="34" t="str">
        <f t="shared" si="40"/>
        <v/>
      </c>
      <c r="G549" s="36"/>
      <c r="H549" s="36"/>
      <c r="I549" s="34" t="str">
        <f t="shared" si="41"/>
        <v/>
      </c>
      <c r="K549" s="36"/>
      <c r="L549" s="36"/>
      <c r="M549" s="34" t="str">
        <f t="shared" si="42"/>
        <v/>
      </c>
      <c r="O549" s="36"/>
      <c r="P549" s="36"/>
      <c r="Q549" s="34" t="str">
        <f t="shared" si="43"/>
        <v/>
      </c>
    </row>
    <row r="550" spans="2:17" x14ac:dyDescent="0.2">
      <c r="B550" s="36"/>
      <c r="C550" s="36"/>
      <c r="D550" s="33" t="str">
        <f t="shared" si="44"/>
        <v/>
      </c>
      <c r="E550" s="34" t="str">
        <f t="shared" si="40"/>
        <v/>
      </c>
      <c r="G550" s="36"/>
      <c r="H550" s="36"/>
      <c r="I550" s="34" t="str">
        <f t="shared" si="41"/>
        <v/>
      </c>
      <c r="K550" s="36"/>
      <c r="L550" s="36"/>
      <c r="M550" s="34" t="str">
        <f t="shared" si="42"/>
        <v/>
      </c>
      <c r="O550" s="36"/>
      <c r="P550" s="36"/>
      <c r="Q550" s="34" t="str">
        <f t="shared" si="43"/>
        <v/>
      </c>
    </row>
    <row r="551" spans="2:17" x14ac:dyDescent="0.2">
      <c r="B551" s="36"/>
      <c r="C551" s="36"/>
      <c r="D551" s="33" t="str">
        <f t="shared" si="44"/>
        <v/>
      </c>
      <c r="E551" s="34" t="str">
        <f t="shared" si="40"/>
        <v/>
      </c>
      <c r="G551" s="36"/>
      <c r="H551" s="36"/>
      <c r="I551" s="34" t="str">
        <f t="shared" si="41"/>
        <v/>
      </c>
      <c r="K551" s="36"/>
      <c r="L551" s="36"/>
      <c r="M551" s="34" t="str">
        <f t="shared" si="42"/>
        <v/>
      </c>
      <c r="O551" s="36"/>
      <c r="P551" s="36"/>
      <c r="Q551" s="34" t="str">
        <f t="shared" si="43"/>
        <v/>
      </c>
    </row>
    <row r="552" spans="2:17" x14ac:dyDescent="0.2">
      <c r="B552" s="36"/>
      <c r="C552" s="36"/>
      <c r="D552" s="33" t="str">
        <f t="shared" si="44"/>
        <v/>
      </c>
      <c r="E552" s="34" t="str">
        <f t="shared" si="40"/>
        <v/>
      </c>
      <c r="G552" s="36"/>
      <c r="H552" s="36"/>
      <c r="I552" s="34" t="str">
        <f t="shared" si="41"/>
        <v/>
      </c>
      <c r="K552" s="36"/>
      <c r="L552" s="36"/>
      <c r="M552" s="34" t="str">
        <f t="shared" si="42"/>
        <v/>
      </c>
      <c r="O552" s="36"/>
      <c r="P552" s="36"/>
      <c r="Q552" s="34" t="str">
        <f t="shared" si="43"/>
        <v/>
      </c>
    </row>
    <row r="553" spans="2:17" x14ac:dyDescent="0.2">
      <c r="B553" s="36"/>
      <c r="C553" s="36"/>
      <c r="D553" s="33" t="str">
        <f t="shared" si="44"/>
        <v/>
      </c>
      <c r="E553" s="34" t="str">
        <f t="shared" si="40"/>
        <v/>
      </c>
      <c r="G553" s="36"/>
      <c r="H553" s="36"/>
      <c r="I553" s="34" t="str">
        <f t="shared" si="41"/>
        <v/>
      </c>
      <c r="K553" s="36"/>
      <c r="L553" s="36"/>
      <c r="M553" s="34" t="str">
        <f t="shared" si="42"/>
        <v/>
      </c>
      <c r="O553" s="36"/>
      <c r="P553" s="36"/>
      <c r="Q553" s="34" t="str">
        <f t="shared" si="43"/>
        <v/>
      </c>
    </row>
    <row r="554" spans="2:17" x14ac:dyDescent="0.2">
      <c r="B554" s="36"/>
      <c r="C554" s="36"/>
      <c r="D554" s="33" t="str">
        <f t="shared" si="44"/>
        <v/>
      </c>
      <c r="E554" s="34" t="str">
        <f t="shared" si="40"/>
        <v/>
      </c>
      <c r="G554" s="36"/>
      <c r="H554" s="36"/>
      <c r="I554" s="34" t="str">
        <f t="shared" si="41"/>
        <v/>
      </c>
      <c r="K554" s="36"/>
      <c r="L554" s="36"/>
      <c r="M554" s="34" t="str">
        <f t="shared" si="42"/>
        <v/>
      </c>
      <c r="O554" s="36"/>
      <c r="P554" s="36"/>
      <c r="Q554" s="34" t="str">
        <f t="shared" si="43"/>
        <v/>
      </c>
    </row>
    <row r="555" spans="2:17" x14ac:dyDescent="0.2">
      <c r="B555" s="36"/>
      <c r="C555" s="36"/>
      <c r="D555" s="33" t="str">
        <f t="shared" si="44"/>
        <v/>
      </c>
      <c r="E555" s="34" t="str">
        <f t="shared" si="40"/>
        <v/>
      </c>
      <c r="G555" s="36"/>
      <c r="H555" s="36"/>
      <c r="I555" s="34" t="str">
        <f t="shared" si="41"/>
        <v/>
      </c>
      <c r="K555" s="36"/>
      <c r="L555" s="36"/>
      <c r="M555" s="34" t="str">
        <f t="shared" si="42"/>
        <v/>
      </c>
      <c r="O555" s="36"/>
      <c r="P555" s="36"/>
      <c r="Q555" s="34" t="str">
        <f t="shared" si="43"/>
        <v/>
      </c>
    </row>
    <row r="556" spans="2:17" x14ac:dyDescent="0.2">
      <c r="B556" s="36"/>
      <c r="C556" s="36"/>
      <c r="D556" s="33" t="str">
        <f t="shared" si="44"/>
        <v/>
      </c>
      <c r="E556" s="34" t="str">
        <f t="shared" si="40"/>
        <v/>
      </c>
      <c r="G556" s="36"/>
      <c r="H556" s="36"/>
      <c r="I556" s="34" t="str">
        <f t="shared" si="41"/>
        <v/>
      </c>
      <c r="K556" s="36"/>
      <c r="L556" s="36"/>
      <c r="M556" s="34" t="str">
        <f t="shared" si="42"/>
        <v/>
      </c>
      <c r="O556" s="36"/>
      <c r="P556" s="36"/>
      <c r="Q556" s="34" t="str">
        <f t="shared" si="43"/>
        <v/>
      </c>
    </row>
    <row r="557" spans="2:17" x14ac:dyDescent="0.2">
      <c r="B557" s="36"/>
      <c r="C557" s="36"/>
      <c r="D557" s="33" t="str">
        <f t="shared" si="44"/>
        <v/>
      </c>
      <c r="E557" s="34" t="str">
        <f t="shared" si="40"/>
        <v/>
      </c>
      <c r="G557" s="36"/>
      <c r="H557" s="36"/>
      <c r="I557" s="34" t="str">
        <f t="shared" si="41"/>
        <v/>
      </c>
      <c r="K557" s="36"/>
      <c r="L557" s="36"/>
      <c r="M557" s="34" t="str">
        <f t="shared" si="42"/>
        <v/>
      </c>
      <c r="O557" s="36"/>
      <c r="P557" s="36"/>
      <c r="Q557" s="34" t="str">
        <f t="shared" si="43"/>
        <v/>
      </c>
    </row>
    <row r="558" spans="2:17" x14ac:dyDescent="0.2">
      <c r="B558" s="36"/>
      <c r="C558" s="36"/>
      <c r="D558" s="33" t="str">
        <f t="shared" si="44"/>
        <v/>
      </c>
      <c r="E558" s="34" t="str">
        <f t="shared" si="40"/>
        <v/>
      </c>
      <c r="G558" s="36"/>
      <c r="H558" s="36"/>
      <c r="I558" s="34" t="str">
        <f t="shared" si="41"/>
        <v/>
      </c>
      <c r="K558" s="36"/>
      <c r="L558" s="36"/>
      <c r="M558" s="34" t="str">
        <f t="shared" si="42"/>
        <v/>
      </c>
      <c r="O558" s="36"/>
      <c r="P558" s="36"/>
      <c r="Q558" s="34" t="str">
        <f t="shared" si="43"/>
        <v/>
      </c>
    </row>
    <row r="559" spans="2:17" x14ac:dyDescent="0.2">
      <c r="B559" s="36"/>
      <c r="C559" s="36"/>
      <c r="D559" s="33" t="str">
        <f t="shared" si="44"/>
        <v/>
      </c>
      <c r="E559" s="34" t="str">
        <f t="shared" si="40"/>
        <v/>
      </c>
      <c r="G559" s="36"/>
      <c r="H559" s="36"/>
      <c r="I559" s="34" t="str">
        <f t="shared" si="41"/>
        <v/>
      </c>
      <c r="K559" s="36"/>
      <c r="L559" s="36"/>
      <c r="M559" s="34" t="str">
        <f t="shared" si="42"/>
        <v/>
      </c>
      <c r="O559" s="36"/>
      <c r="P559" s="36"/>
      <c r="Q559" s="34" t="str">
        <f t="shared" si="43"/>
        <v/>
      </c>
    </row>
    <row r="560" spans="2:17" x14ac:dyDescent="0.2">
      <c r="B560" s="36"/>
      <c r="C560" s="36"/>
      <c r="D560" s="33" t="str">
        <f t="shared" si="44"/>
        <v/>
      </c>
      <c r="E560" s="34" t="str">
        <f t="shared" si="40"/>
        <v/>
      </c>
      <c r="G560" s="36"/>
      <c r="H560" s="36"/>
      <c r="I560" s="34" t="str">
        <f t="shared" si="41"/>
        <v/>
      </c>
      <c r="K560" s="36"/>
      <c r="L560" s="36"/>
      <c r="M560" s="34" t="str">
        <f t="shared" si="42"/>
        <v/>
      </c>
      <c r="O560" s="36"/>
      <c r="P560" s="36"/>
      <c r="Q560" s="34" t="str">
        <f t="shared" si="43"/>
        <v/>
      </c>
    </row>
    <row r="561" spans="2:17" x14ac:dyDescent="0.2">
      <c r="B561" s="36"/>
      <c r="C561" s="36"/>
      <c r="D561" s="33" t="str">
        <f t="shared" si="44"/>
        <v/>
      </c>
      <c r="E561" s="34" t="str">
        <f t="shared" si="40"/>
        <v/>
      </c>
      <c r="G561" s="36"/>
      <c r="H561" s="36"/>
      <c r="I561" s="34" t="str">
        <f t="shared" si="41"/>
        <v/>
      </c>
      <c r="K561" s="36"/>
      <c r="L561" s="36"/>
      <c r="M561" s="34" t="str">
        <f t="shared" si="42"/>
        <v/>
      </c>
      <c r="O561" s="36"/>
      <c r="P561" s="36"/>
      <c r="Q561" s="34" t="str">
        <f t="shared" si="43"/>
        <v/>
      </c>
    </row>
    <row r="562" spans="2:17" x14ac:dyDescent="0.2">
      <c r="B562" s="36"/>
      <c r="C562" s="36"/>
      <c r="D562" s="33" t="str">
        <f t="shared" si="44"/>
        <v/>
      </c>
      <c r="E562" s="34" t="str">
        <f t="shared" si="40"/>
        <v/>
      </c>
      <c r="G562" s="36"/>
      <c r="H562" s="36"/>
      <c r="I562" s="34" t="str">
        <f t="shared" si="41"/>
        <v/>
      </c>
      <c r="K562" s="36"/>
      <c r="L562" s="36"/>
      <c r="M562" s="34" t="str">
        <f t="shared" si="42"/>
        <v/>
      </c>
      <c r="O562" s="36"/>
      <c r="P562" s="36"/>
      <c r="Q562" s="34" t="str">
        <f t="shared" si="43"/>
        <v/>
      </c>
    </row>
    <row r="563" spans="2:17" x14ac:dyDescent="0.2">
      <c r="B563" s="36"/>
      <c r="C563" s="36"/>
      <c r="D563" s="33" t="str">
        <f t="shared" si="44"/>
        <v/>
      </c>
      <c r="E563" s="34" t="str">
        <f t="shared" si="40"/>
        <v/>
      </c>
      <c r="G563" s="36"/>
      <c r="H563" s="36"/>
      <c r="I563" s="34" t="str">
        <f t="shared" si="41"/>
        <v/>
      </c>
      <c r="K563" s="36"/>
      <c r="L563" s="36"/>
      <c r="M563" s="34" t="str">
        <f t="shared" si="42"/>
        <v/>
      </c>
      <c r="O563" s="36"/>
      <c r="P563" s="36"/>
      <c r="Q563" s="34" t="str">
        <f t="shared" si="43"/>
        <v/>
      </c>
    </row>
    <row r="564" spans="2:17" x14ac:dyDescent="0.2">
      <c r="B564" s="36"/>
      <c r="C564" s="36"/>
      <c r="D564" s="33" t="str">
        <f t="shared" si="44"/>
        <v/>
      </c>
      <c r="E564" s="34" t="str">
        <f t="shared" si="40"/>
        <v/>
      </c>
      <c r="G564" s="36"/>
      <c r="H564" s="36"/>
      <c r="I564" s="34" t="str">
        <f t="shared" si="41"/>
        <v/>
      </c>
      <c r="K564" s="36"/>
      <c r="L564" s="36"/>
      <c r="M564" s="34" t="str">
        <f t="shared" si="42"/>
        <v/>
      </c>
      <c r="O564" s="36"/>
      <c r="P564" s="36"/>
      <c r="Q564" s="34" t="str">
        <f t="shared" si="43"/>
        <v/>
      </c>
    </row>
    <row r="565" spans="2:17" x14ac:dyDescent="0.2">
      <c r="B565" s="36"/>
      <c r="C565" s="36"/>
      <c r="D565" s="33" t="str">
        <f t="shared" si="44"/>
        <v/>
      </c>
      <c r="E565" s="34" t="str">
        <f t="shared" si="40"/>
        <v/>
      </c>
      <c r="G565" s="36"/>
      <c r="H565" s="36"/>
      <c r="I565" s="34" t="str">
        <f t="shared" si="41"/>
        <v/>
      </c>
      <c r="K565" s="36"/>
      <c r="L565" s="36"/>
      <c r="M565" s="34" t="str">
        <f t="shared" si="42"/>
        <v/>
      </c>
      <c r="O565" s="36"/>
      <c r="P565" s="36"/>
      <c r="Q565" s="34" t="str">
        <f t="shared" si="43"/>
        <v/>
      </c>
    </row>
    <row r="566" spans="2:17" x14ac:dyDescent="0.2">
      <c r="B566" s="36"/>
      <c r="C566" s="36"/>
      <c r="D566" s="33" t="str">
        <f t="shared" si="44"/>
        <v/>
      </c>
      <c r="E566" s="34" t="str">
        <f t="shared" si="40"/>
        <v/>
      </c>
      <c r="G566" s="36"/>
      <c r="H566" s="36"/>
      <c r="I566" s="34" t="str">
        <f t="shared" si="41"/>
        <v/>
      </c>
      <c r="K566" s="36"/>
      <c r="L566" s="36"/>
      <c r="M566" s="34" t="str">
        <f t="shared" si="42"/>
        <v/>
      </c>
      <c r="O566" s="36"/>
      <c r="P566" s="36"/>
      <c r="Q566" s="34" t="str">
        <f t="shared" si="43"/>
        <v/>
      </c>
    </row>
    <row r="567" spans="2:17" x14ac:dyDescent="0.2">
      <c r="B567" s="36"/>
      <c r="C567" s="36"/>
      <c r="D567" s="33" t="str">
        <f t="shared" si="44"/>
        <v/>
      </c>
      <c r="E567" s="34" t="str">
        <f t="shared" si="40"/>
        <v/>
      </c>
      <c r="G567" s="36"/>
      <c r="H567" s="36"/>
      <c r="I567" s="34" t="str">
        <f t="shared" si="41"/>
        <v/>
      </c>
      <c r="K567" s="36"/>
      <c r="L567" s="36"/>
      <c r="M567" s="34" t="str">
        <f t="shared" si="42"/>
        <v/>
      </c>
      <c r="O567" s="36"/>
      <c r="P567" s="36"/>
      <c r="Q567" s="34" t="str">
        <f t="shared" si="43"/>
        <v/>
      </c>
    </row>
    <row r="568" spans="2:17" x14ac:dyDescent="0.2">
      <c r="B568" s="36"/>
      <c r="C568" s="36"/>
      <c r="D568" s="33" t="str">
        <f t="shared" si="44"/>
        <v/>
      </c>
      <c r="E568" s="34" t="str">
        <f t="shared" si="40"/>
        <v/>
      </c>
      <c r="G568" s="36"/>
      <c r="H568" s="36"/>
      <c r="I568" s="34" t="str">
        <f t="shared" si="41"/>
        <v/>
      </c>
      <c r="K568" s="36"/>
      <c r="L568" s="36"/>
      <c r="M568" s="34" t="str">
        <f t="shared" si="42"/>
        <v/>
      </c>
      <c r="O568" s="36"/>
      <c r="P568" s="36"/>
      <c r="Q568" s="34" t="str">
        <f t="shared" si="43"/>
        <v/>
      </c>
    </row>
    <row r="569" spans="2:17" x14ac:dyDescent="0.2">
      <c r="B569" s="36"/>
      <c r="C569" s="36"/>
      <c r="D569" s="33" t="str">
        <f t="shared" si="44"/>
        <v/>
      </c>
      <c r="E569" s="34" t="str">
        <f t="shared" si="40"/>
        <v/>
      </c>
      <c r="G569" s="36"/>
      <c r="H569" s="36"/>
      <c r="I569" s="34" t="str">
        <f t="shared" si="41"/>
        <v/>
      </c>
      <c r="K569" s="36"/>
      <c r="L569" s="36"/>
      <c r="M569" s="34" t="str">
        <f t="shared" si="42"/>
        <v/>
      </c>
      <c r="O569" s="36"/>
      <c r="P569" s="36"/>
      <c r="Q569" s="34" t="str">
        <f t="shared" si="43"/>
        <v/>
      </c>
    </row>
    <row r="570" spans="2:17" x14ac:dyDescent="0.2">
      <c r="B570" s="36"/>
      <c r="C570" s="36"/>
      <c r="D570" s="33" t="str">
        <f t="shared" si="44"/>
        <v/>
      </c>
      <c r="E570" s="34" t="str">
        <f t="shared" si="40"/>
        <v/>
      </c>
      <c r="G570" s="36"/>
      <c r="H570" s="36"/>
      <c r="I570" s="34" t="str">
        <f t="shared" si="41"/>
        <v/>
      </c>
      <c r="K570" s="36"/>
      <c r="L570" s="36"/>
      <c r="M570" s="34" t="str">
        <f t="shared" si="42"/>
        <v/>
      </c>
      <c r="O570" s="36"/>
      <c r="P570" s="36"/>
      <c r="Q570" s="34" t="str">
        <f t="shared" si="43"/>
        <v/>
      </c>
    </row>
    <row r="571" spans="2:17" x14ac:dyDescent="0.2">
      <c r="B571" s="36"/>
      <c r="C571" s="36"/>
      <c r="D571" s="33" t="str">
        <f t="shared" si="44"/>
        <v/>
      </c>
      <c r="E571" s="34" t="str">
        <f t="shared" si="40"/>
        <v/>
      </c>
      <c r="G571" s="36"/>
      <c r="H571" s="36"/>
      <c r="I571" s="34" t="str">
        <f t="shared" si="41"/>
        <v/>
      </c>
      <c r="K571" s="36"/>
      <c r="L571" s="36"/>
      <c r="M571" s="34" t="str">
        <f t="shared" si="42"/>
        <v/>
      </c>
      <c r="O571" s="36"/>
      <c r="P571" s="36"/>
      <c r="Q571" s="34" t="str">
        <f t="shared" si="43"/>
        <v/>
      </c>
    </row>
    <row r="572" spans="2:17" x14ac:dyDescent="0.2">
      <c r="B572" s="36"/>
      <c r="C572" s="36"/>
      <c r="D572" s="33" t="str">
        <f t="shared" si="44"/>
        <v/>
      </c>
      <c r="E572" s="34" t="str">
        <f t="shared" si="40"/>
        <v/>
      </c>
      <c r="G572" s="36"/>
      <c r="H572" s="36"/>
      <c r="I572" s="34" t="str">
        <f t="shared" si="41"/>
        <v/>
      </c>
      <c r="K572" s="36"/>
      <c r="L572" s="36"/>
      <c r="M572" s="34" t="str">
        <f t="shared" si="42"/>
        <v/>
      </c>
      <c r="O572" s="36"/>
      <c r="P572" s="36"/>
      <c r="Q572" s="34" t="str">
        <f t="shared" si="43"/>
        <v/>
      </c>
    </row>
    <row r="573" spans="2:17" x14ac:dyDescent="0.2">
      <c r="B573" s="36"/>
      <c r="C573" s="36"/>
      <c r="D573" s="33" t="str">
        <f t="shared" si="44"/>
        <v/>
      </c>
      <c r="E573" s="34" t="str">
        <f t="shared" si="40"/>
        <v/>
      </c>
      <c r="G573" s="36"/>
      <c r="H573" s="36"/>
      <c r="I573" s="34" t="str">
        <f t="shared" si="41"/>
        <v/>
      </c>
      <c r="K573" s="36"/>
      <c r="L573" s="36"/>
      <c r="M573" s="34" t="str">
        <f t="shared" si="42"/>
        <v/>
      </c>
      <c r="O573" s="36"/>
      <c r="P573" s="36"/>
      <c r="Q573" s="34" t="str">
        <f t="shared" si="43"/>
        <v/>
      </c>
    </row>
    <row r="574" spans="2:17" x14ac:dyDescent="0.2">
      <c r="B574" s="36"/>
      <c r="C574" s="36"/>
      <c r="D574" s="33" t="str">
        <f t="shared" si="44"/>
        <v/>
      </c>
      <c r="E574" s="34" t="str">
        <f t="shared" si="40"/>
        <v/>
      </c>
      <c r="G574" s="36"/>
      <c r="H574" s="36"/>
      <c r="I574" s="34" t="str">
        <f t="shared" si="41"/>
        <v/>
      </c>
      <c r="K574" s="36"/>
      <c r="L574" s="36"/>
      <c r="M574" s="34" t="str">
        <f t="shared" si="42"/>
        <v/>
      </c>
      <c r="O574" s="36"/>
      <c r="P574" s="36"/>
      <c r="Q574" s="34" t="str">
        <f t="shared" si="43"/>
        <v/>
      </c>
    </row>
    <row r="575" spans="2:17" x14ac:dyDescent="0.2">
      <c r="B575" s="36"/>
      <c r="C575" s="36"/>
      <c r="D575" s="33" t="str">
        <f t="shared" si="44"/>
        <v/>
      </c>
      <c r="E575" s="34" t="str">
        <f t="shared" si="40"/>
        <v/>
      </c>
      <c r="G575" s="36"/>
      <c r="H575" s="36"/>
      <c r="I575" s="34" t="str">
        <f t="shared" si="41"/>
        <v/>
      </c>
      <c r="K575" s="36"/>
      <c r="L575" s="36"/>
      <c r="M575" s="34" t="str">
        <f t="shared" si="42"/>
        <v/>
      </c>
      <c r="O575" s="36"/>
      <c r="P575" s="36"/>
      <c r="Q575" s="34" t="str">
        <f t="shared" si="43"/>
        <v/>
      </c>
    </row>
    <row r="576" spans="2:17" x14ac:dyDescent="0.2">
      <c r="B576" s="36"/>
      <c r="C576" s="36"/>
      <c r="D576" s="33" t="str">
        <f t="shared" si="44"/>
        <v/>
      </c>
      <c r="E576" s="34" t="str">
        <f t="shared" si="40"/>
        <v/>
      </c>
      <c r="G576" s="36"/>
      <c r="H576" s="36"/>
      <c r="I576" s="34" t="str">
        <f t="shared" si="41"/>
        <v/>
      </c>
      <c r="K576" s="36"/>
      <c r="L576" s="36"/>
      <c r="M576" s="34" t="str">
        <f t="shared" si="42"/>
        <v/>
      </c>
      <c r="O576" s="36"/>
      <c r="P576" s="36"/>
      <c r="Q576" s="34" t="str">
        <f t="shared" si="43"/>
        <v/>
      </c>
    </row>
    <row r="577" spans="2:17" x14ac:dyDescent="0.2">
      <c r="B577" s="36"/>
      <c r="C577" s="36"/>
      <c r="D577" s="33" t="str">
        <f t="shared" si="44"/>
        <v/>
      </c>
      <c r="E577" s="34" t="str">
        <f t="shared" si="40"/>
        <v/>
      </c>
      <c r="G577" s="36"/>
      <c r="H577" s="36"/>
      <c r="I577" s="34" t="str">
        <f t="shared" si="41"/>
        <v/>
      </c>
      <c r="K577" s="36"/>
      <c r="L577" s="36"/>
      <c r="M577" s="34" t="str">
        <f t="shared" si="42"/>
        <v/>
      </c>
      <c r="O577" s="36"/>
      <c r="P577" s="36"/>
      <c r="Q577" s="34" t="str">
        <f t="shared" si="43"/>
        <v/>
      </c>
    </row>
    <row r="578" spans="2:17" x14ac:dyDescent="0.2">
      <c r="B578" s="36"/>
      <c r="C578" s="36"/>
      <c r="D578" s="33" t="str">
        <f t="shared" si="44"/>
        <v/>
      </c>
      <c r="E578" s="34" t="str">
        <f t="shared" si="40"/>
        <v/>
      </c>
      <c r="G578" s="36"/>
      <c r="H578" s="36"/>
      <c r="I578" s="34" t="str">
        <f t="shared" si="41"/>
        <v/>
      </c>
      <c r="K578" s="36"/>
      <c r="L578" s="36"/>
      <c r="M578" s="34" t="str">
        <f t="shared" si="42"/>
        <v/>
      </c>
      <c r="O578" s="36"/>
      <c r="P578" s="36"/>
      <c r="Q578" s="34" t="str">
        <f t="shared" si="43"/>
        <v/>
      </c>
    </row>
    <row r="579" spans="2:17" x14ac:dyDescent="0.2">
      <c r="B579" s="36"/>
      <c r="C579" s="36"/>
      <c r="D579" s="33" t="str">
        <f t="shared" si="44"/>
        <v/>
      </c>
      <c r="E579" s="34" t="str">
        <f t="shared" si="40"/>
        <v/>
      </c>
      <c r="G579" s="36"/>
      <c r="H579" s="36"/>
      <c r="I579" s="34" t="str">
        <f t="shared" si="41"/>
        <v/>
      </c>
      <c r="K579" s="36"/>
      <c r="L579" s="36"/>
      <c r="M579" s="34" t="str">
        <f t="shared" si="42"/>
        <v/>
      </c>
      <c r="O579" s="36"/>
      <c r="P579" s="36"/>
      <c r="Q579" s="34" t="str">
        <f t="shared" si="43"/>
        <v/>
      </c>
    </row>
    <row r="580" spans="2:17" x14ac:dyDescent="0.2">
      <c r="B580" s="36"/>
      <c r="C580" s="36"/>
      <c r="D580" s="33" t="str">
        <f t="shared" si="44"/>
        <v/>
      </c>
      <c r="E580" s="34" t="str">
        <f t="shared" si="40"/>
        <v/>
      </c>
      <c r="G580" s="36"/>
      <c r="H580" s="36"/>
      <c r="I580" s="34" t="str">
        <f t="shared" si="41"/>
        <v/>
      </c>
      <c r="K580" s="36"/>
      <c r="L580" s="36"/>
      <c r="M580" s="34" t="str">
        <f t="shared" si="42"/>
        <v/>
      </c>
      <c r="O580" s="36"/>
      <c r="P580" s="36"/>
      <c r="Q580" s="34" t="str">
        <f t="shared" si="43"/>
        <v/>
      </c>
    </row>
    <row r="581" spans="2:17" x14ac:dyDescent="0.2">
      <c r="B581" s="36"/>
      <c r="C581" s="36"/>
      <c r="D581" s="33" t="str">
        <f t="shared" si="44"/>
        <v/>
      </c>
      <c r="E581" s="34" t="str">
        <f t="shared" si="40"/>
        <v/>
      </c>
      <c r="G581" s="36"/>
      <c r="H581" s="36"/>
      <c r="I581" s="34" t="str">
        <f t="shared" si="41"/>
        <v/>
      </c>
      <c r="K581" s="36"/>
      <c r="L581" s="36"/>
      <c r="M581" s="34" t="str">
        <f t="shared" si="42"/>
        <v/>
      </c>
      <c r="O581" s="36"/>
      <c r="P581" s="36"/>
      <c r="Q581" s="34" t="str">
        <f t="shared" si="43"/>
        <v/>
      </c>
    </row>
    <row r="582" spans="2:17" x14ac:dyDescent="0.2">
      <c r="B582" s="36"/>
      <c r="C582" s="36"/>
      <c r="D582" s="33" t="str">
        <f t="shared" si="44"/>
        <v/>
      </c>
      <c r="E582" s="34" t="str">
        <f t="shared" si="40"/>
        <v/>
      </c>
      <c r="G582" s="36"/>
      <c r="H582" s="36"/>
      <c r="I582" s="34" t="str">
        <f t="shared" si="41"/>
        <v/>
      </c>
      <c r="K582" s="36"/>
      <c r="L582" s="36"/>
      <c r="M582" s="34" t="str">
        <f t="shared" si="42"/>
        <v/>
      </c>
      <c r="O582" s="36"/>
      <c r="P582" s="36"/>
      <c r="Q582" s="34" t="str">
        <f t="shared" si="43"/>
        <v/>
      </c>
    </row>
    <row r="583" spans="2:17" x14ac:dyDescent="0.2">
      <c r="B583" s="36"/>
      <c r="C583" s="36"/>
      <c r="D583" s="33" t="str">
        <f t="shared" si="44"/>
        <v/>
      </c>
      <c r="E583" s="34" t="str">
        <f t="shared" si="40"/>
        <v/>
      </c>
      <c r="G583" s="36"/>
      <c r="H583" s="36"/>
      <c r="I583" s="34" t="str">
        <f t="shared" si="41"/>
        <v/>
      </c>
      <c r="K583" s="36"/>
      <c r="L583" s="36"/>
      <c r="M583" s="34" t="str">
        <f t="shared" si="42"/>
        <v/>
      </c>
      <c r="O583" s="36"/>
      <c r="P583" s="36"/>
      <c r="Q583" s="34" t="str">
        <f t="shared" si="43"/>
        <v/>
      </c>
    </row>
    <row r="584" spans="2:17" x14ac:dyDescent="0.2">
      <c r="B584" s="36"/>
      <c r="C584" s="36"/>
      <c r="D584" s="33" t="str">
        <f t="shared" si="44"/>
        <v/>
      </c>
      <c r="E584" s="34" t="str">
        <f t="shared" si="40"/>
        <v/>
      </c>
      <c r="G584" s="36"/>
      <c r="H584" s="36"/>
      <c r="I584" s="34" t="str">
        <f t="shared" si="41"/>
        <v/>
      </c>
      <c r="K584" s="36"/>
      <c r="L584" s="36"/>
      <c r="M584" s="34" t="str">
        <f t="shared" si="42"/>
        <v/>
      </c>
      <c r="O584" s="36"/>
      <c r="P584" s="36"/>
      <c r="Q584" s="34" t="str">
        <f t="shared" si="43"/>
        <v/>
      </c>
    </row>
    <row r="585" spans="2:17" x14ac:dyDescent="0.2">
      <c r="B585" s="36"/>
      <c r="C585" s="36"/>
      <c r="D585" s="33" t="str">
        <f t="shared" si="44"/>
        <v/>
      </c>
      <c r="E585" s="34" t="str">
        <f t="shared" si="40"/>
        <v/>
      </c>
      <c r="G585" s="36"/>
      <c r="H585" s="36"/>
      <c r="I585" s="34" t="str">
        <f t="shared" si="41"/>
        <v/>
      </c>
      <c r="K585" s="36"/>
      <c r="L585" s="36"/>
      <c r="M585" s="34" t="str">
        <f t="shared" si="42"/>
        <v/>
      </c>
      <c r="O585" s="36"/>
      <c r="P585" s="36"/>
      <c r="Q585" s="34" t="str">
        <f t="shared" si="43"/>
        <v/>
      </c>
    </row>
    <row r="586" spans="2:17" x14ac:dyDescent="0.2">
      <c r="B586" s="36"/>
      <c r="C586" s="36"/>
      <c r="D586" s="33" t="str">
        <f t="shared" si="44"/>
        <v/>
      </c>
      <c r="E586" s="34" t="str">
        <f t="shared" si="40"/>
        <v/>
      </c>
      <c r="G586" s="36"/>
      <c r="H586" s="36"/>
      <c r="I586" s="34" t="str">
        <f t="shared" si="41"/>
        <v/>
      </c>
      <c r="K586" s="36"/>
      <c r="L586" s="36"/>
      <c r="M586" s="34" t="str">
        <f t="shared" si="42"/>
        <v/>
      </c>
      <c r="O586" s="36"/>
      <c r="P586" s="36"/>
      <c r="Q586" s="34" t="str">
        <f t="shared" si="43"/>
        <v/>
      </c>
    </row>
    <row r="587" spans="2:17" x14ac:dyDescent="0.2">
      <c r="B587" s="36"/>
      <c r="C587" s="36"/>
      <c r="D587" s="33" t="str">
        <f t="shared" si="44"/>
        <v/>
      </c>
      <c r="E587" s="34" t="str">
        <f t="shared" si="40"/>
        <v/>
      </c>
      <c r="G587" s="36"/>
      <c r="H587" s="36"/>
      <c r="I587" s="34" t="str">
        <f t="shared" si="41"/>
        <v/>
      </c>
      <c r="K587" s="36"/>
      <c r="L587" s="36"/>
      <c r="M587" s="34" t="str">
        <f t="shared" si="42"/>
        <v/>
      </c>
      <c r="O587" s="36"/>
      <c r="P587" s="36"/>
      <c r="Q587" s="34" t="str">
        <f t="shared" si="43"/>
        <v/>
      </c>
    </row>
    <row r="588" spans="2:17" x14ac:dyDescent="0.2">
      <c r="B588" s="36"/>
      <c r="C588" s="36"/>
      <c r="D588" s="33" t="str">
        <f t="shared" si="44"/>
        <v/>
      </c>
      <c r="E588" s="34" t="str">
        <f t="shared" si="40"/>
        <v/>
      </c>
      <c r="G588" s="36"/>
      <c r="H588" s="36"/>
      <c r="I588" s="34" t="str">
        <f t="shared" si="41"/>
        <v/>
      </c>
      <c r="K588" s="36"/>
      <c r="L588" s="36"/>
      <c r="M588" s="34" t="str">
        <f t="shared" si="42"/>
        <v/>
      </c>
      <c r="O588" s="36"/>
      <c r="P588" s="36"/>
      <c r="Q588" s="34" t="str">
        <f t="shared" si="43"/>
        <v/>
      </c>
    </row>
    <row r="589" spans="2:17" x14ac:dyDescent="0.2">
      <c r="B589" s="36"/>
      <c r="C589" s="36"/>
      <c r="D589" s="33" t="str">
        <f t="shared" si="44"/>
        <v/>
      </c>
      <c r="E589" s="34" t="str">
        <f t="shared" si="40"/>
        <v/>
      </c>
      <c r="G589" s="36"/>
      <c r="H589" s="36"/>
      <c r="I589" s="34" t="str">
        <f t="shared" si="41"/>
        <v/>
      </c>
      <c r="K589" s="36"/>
      <c r="L589" s="36"/>
      <c r="M589" s="34" t="str">
        <f t="shared" si="42"/>
        <v/>
      </c>
      <c r="O589" s="36"/>
      <c r="P589" s="36"/>
      <c r="Q589" s="34" t="str">
        <f t="shared" si="43"/>
        <v/>
      </c>
    </row>
    <row r="590" spans="2:17" x14ac:dyDescent="0.2">
      <c r="B590" s="36"/>
      <c r="C590" s="36"/>
      <c r="D590" s="33" t="str">
        <f t="shared" si="44"/>
        <v/>
      </c>
      <c r="E590" s="34" t="str">
        <f t="shared" si="40"/>
        <v/>
      </c>
      <c r="G590" s="36"/>
      <c r="H590" s="36"/>
      <c r="I590" s="34" t="str">
        <f t="shared" si="41"/>
        <v/>
      </c>
      <c r="K590" s="36"/>
      <c r="L590" s="36"/>
      <c r="M590" s="34" t="str">
        <f t="shared" si="42"/>
        <v/>
      </c>
      <c r="O590" s="36"/>
      <c r="P590" s="36"/>
      <c r="Q590" s="34" t="str">
        <f t="shared" si="43"/>
        <v/>
      </c>
    </row>
    <row r="591" spans="2:17" x14ac:dyDescent="0.2">
      <c r="B591" s="36"/>
      <c r="C591" s="36"/>
      <c r="D591" s="33" t="str">
        <f t="shared" si="44"/>
        <v/>
      </c>
      <c r="E591" s="34" t="str">
        <f t="shared" si="40"/>
        <v/>
      </c>
      <c r="G591" s="36"/>
      <c r="H591" s="36"/>
      <c r="I591" s="34" t="str">
        <f t="shared" si="41"/>
        <v/>
      </c>
      <c r="K591" s="36"/>
      <c r="L591" s="36"/>
      <c r="M591" s="34" t="str">
        <f t="shared" si="42"/>
        <v/>
      </c>
      <c r="O591" s="36"/>
      <c r="P591" s="36"/>
      <c r="Q591" s="34" t="str">
        <f t="shared" si="43"/>
        <v/>
      </c>
    </row>
    <row r="592" spans="2:17" x14ac:dyDescent="0.2">
      <c r="B592" s="36"/>
      <c r="C592" s="36"/>
      <c r="D592" s="33" t="str">
        <f t="shared" si="44"/>
        <v/>
      </c>
      <c r="E592" s="34" t="str">
        <f t="shared" si="40"/>
        <v/>
      </c>
      <c r="G592" s="36"/>
      <c r="H592" s="36"/>
      <c r="I592" s="34" t="str">
        <f t="shared" si="41"/>
        <v/>
      </c>
      <c r="K592" s="36"/>
      <c r="L592" s="36"/>
      <c r="M592" s="34" t="str">
        <f t="shared" si="42"/>
        <v/>
      </c>
      <c r="O592" s="36"/>
      <c r="P592" s="36"/>
      <c r="Q592" s="34" t="str">
        <f t="shared" si="43"/>
        <v/>
      </c>
    </row>
    <row r="593" spans="2:17" x14ac:dyDescent="0.2">
      <c r="B593" s="36"/>
      <c r="C593" s="36"/>
      <c r="D593" s="33" t="str">
        <f t="shared" si="44"/>
        <v/>
      </c>
      <c r="E593" s="34" t="str">
        <f t="shared" si="40"/>
        <v/>
      </c>
      <c r="G593" s="36"/>
      <c r="H593" s="36"/>
      <c r="I593" s="34" t="str">
        <f t="shared" si="41"/>
        <v/>
      </c>
      <c r="K593" s="36"/>
      <c r="L593" s="36"/>
      <c r="M593" s="34" t="str">
        <f t="shared" si="42"/>
        <v/>
      </c>
      <c r="O593" s="36"/>
      <c r="P593" s="36"/>
      <c r="Q593" s="34" t="str">
        <f t="shared" si="43"/>
        <v/>
      </c>
    </row>
    <row r="594" spans="2:17" x14ac:dyDescent="0.2">
      <c r="B594" s="36"/>
      <c r="C594" s="36"/>
      <c r="D594" s="33" t="str">
        <f t="shared" si="44"/>
        <v/>
      </c>
      <c r="E594" s="34" t="str">
        <f t="shared" si="40"/>
        <v/>
      </c>
      <c r="G594" s="36"/>
      <c r="H594" s="36"/>
      <c r="I594" s="34" t="str">
        <f t="shared" si="41"/>
        <v/>
      </c>
      <c r="K594" s="36"/>
      <c r="L594" s="36"/>
      <c r="M594" s="34" t="str">
        <f t="shared" si="42"/>
        <v/>
      </c>
      <c r="O594" s="36"/>
      <c r="P594" s="36"/>
      <c r="Q594" s="34" t="str">
        <f t="shared" si="43"/>
        <v/>
      </c>
    </row>
    <row r="595" spans="2:17" x14ac:dyDescent="0.2">
      <c r="B595" s="36"/>
      <c r="C595" s="36"/>
      <c r="D595" s="33" t="str">
        <f t="shared" si="44"/>
        <v/>
      </c>
      <c r="E595" s="34" t="str">
        <f t="shared" si="40"/>
        <v/>
      </c>
      <c r="G595" s="36"/>
      <c r="H595" s="36"/>
      <c r="I595" s="34" t="str">
        <f t="shared" si="41"/>
        <v/>
      </c>
      <c r="K595" s="36"/>
      <c r="L595" s="36"/>
      <c r="M595" s="34" t="str">
        <f t="shared" si="42"/>
        <v/>
      </c>
      <c r="O595" s="36"/>
      <c r="P595" s="36"/>
      <c r="Q595" s="34" t="str">
        <f t="shared" si="43"/>
        <v/>
      </c>
    </row>
    <row r="596" spans="2:17" x14ac:dyDescent="0.2">
      <c r="B596" s="36"/>
      <c r="C596" s="36"/>
      <c r="D596" s="33" t="str">
        <f t="shared" si="44"/>
        <v/>
      </c>
      <c r="E596" s="34" t="str">
        <f t="shared" si="40"/>
        <v/>
      </c>
      <c r="G596" s="36"/>
      <c r="H596" s="36"/>
      <c r="I596" s="34" t="str">
        <f t="shared" si="41"/>
        <v/>
      </c>
      <c r="K596" s="36"/>
      <c r="L596" s="36"/>
      <c r="M596" s="34" t="str">
        <f t="shared" si="42"/>
        <v/>
      </c>
      <c r="O596" s="36"/>
      <c r="P596" s="36"/>
      <c r="Q596" s="34" t="str">
        <f t="shared" si="43"/>
        <v/>
      </c>
    </row>
    <row r="597" spans="2:17" x14ac:dyDescent="0.2">
      <c r="B597" s="36"/>
      <c r="C597" s="36"/>
      <c r="D597" s="33" t="str">
        <f t="shared" si="44"/>
        <v/>
      </c>
      <c r="E597" s="34" t="str">
        <f t="shared" si="40"/>
        <v/>
      </c>
      <c r="G597" s="36"/>
      <c r="H597" s="36"/>
      <c r="I597" s="34" t="str">
        <f t="shared" si="41"/>
        <v/>
      </c>
      <c r="K597" s="36"/>
      <c r="L597" s="36"/>
      <c r="M597" s="34" t="str">
        <f t="shared" si="42"/>
        <v/>
      </c>
      <c r="O597" s="36"/>
      <c r="P597" s="36"/>
      <c r="Q597" s="34" t="str">
        <f t="shared" si="43"/>
        <v/>
      </c>
    </row>
    <row r="598" spans="2:17" x14ac:dyDescent="0.2">
      <c r="B598" s="36"/>
      <c r="C598" s="36"/>
      <c r="D598" s="33" t="str">
        <f t="shared" si="44"/>
        <v/>
      </c>
      <c r="E598" s="34" t="str">
        <f t="shared" si="40"/>
        <v/>
      </c>
      <c r="G598" s="36"/>
      <c r="H598" s="36"/>
      <c r="I598" s="34" t="str">
        <f t="shared" si="41"/>
        <v/>
      </c>
      <c r="K598" s="36"/>
      <c r="L598" s="36"/>
      <c r="M598" s="34" t="str">
        <f t="shared" si="42"/>
        <v/>
      </c>
      <c r="O598" s="36"/>
      <c r="P598" s="36"/>
      <c r="Q598" s="34" t="str">
        <f t="shared" si="43"/>
        <v/>
      </c>
    </row>
    <row r="599" spans="2:17" x14ac:dyDescent="0.2">
      <c r="B599" s="36"/>
      <c r="C599" s="36"/>
      <c r="D599" s="33" t="str">
        <f t="shared" si="44"/>
        <v/>
      </c>
      <c r="E599" s="34" t="str">
        <f t="shared" si="40"/>
        <v/>
      </c>
      <c r="G599" s="36"/>
      <c r="H599" s="36"/>
      <c r="I599" s="34" t="str">
        <f t="shared" si="41"/>
        <v/>
      </c>
      <c r="K599" s="36"/>
      <c r="L599" s="36"/>
      <c r="M599" s="34" t="str">
        <f t="shared" si="42"/>
        <v/>
      </c>
      <c r="O599" s="36"/>
      <c r="P599" s="36"/>
      <c r="Q599" s="34" t="str">
        <f t="shared" si="43"/>
        <v/>
      </c>
    </row>
    <row r="600" spans="2:17" x14ac:dyDescent="0.2">
      <c r="B600" s="36"/>
      <c r="C600" s="36"/>
      <c r="D600" s="33" t="str">
        <f t="shared" si="44"/>
        <v/>
      </c>
      <c r="E600" s="34" t="str">
        <f t="shared" si="40"/>
        <v/>
      </c>
      <c r="G600" s="36"/>
      <c r="H600" s="36"/>
      <c r="I600" s="34" t="str">
        <f t="shared" si="41"/>
        <v/>
      </c>
      <c r="K600" s="36"/>
      <c r="L600" s="36"/>
      <c r="M600" s="34" t="str">
        <f t="shared" si="42"/>
        <v/>
      </c>
      <c r="O600" s="36"/>
      <c r="P600" s="36"/>
      <c r="Q600" s="34" t="str">
        <f t="shared" si="43"/>
        <v/>
      </c>
    </row>
    <row r="601" spans="2:17" x14ac:dyDescent="0.2">
      <c r="B601" s="36"/>
      <c r="C601" s="36"/>
      <c r="D601" s="33" t="str">
        <f t="shared" si="44"/>
        <v/>
      </c>
      <c r="E601" s="34" t="str">
        <f t="shared" si="40"/>
        <v/>
      </c>
      <c r="G601" s="36"/>
      <c r="H601" s="36"/>
      <c r="I601" s="34" t="str">
        <f t="shared" si="41"/>
        <v/>
      </c>
      <c r="K601" s="36"/>
      <c r="L601" s="36"/>
      <c r="M601" s="34" t="str">
        <f t="shared" si="42"/>
        <v/>
      </c>
      <c r="O601" s="36"/>
      <c r="P601" s="36"/>
      <c r="Q601" s="34" t="str">
        <f t="shared" si="43"/>
        <v/>
      </c>
    </row>
    <row r="602" spans="2:17" x14ac:dyDescent="0.2">
      <c r="B602" s="36"/>
      <c r="C602" s="36"/>
      <c r="D602" s="33" t="str">
        <f t="shared" si="44"/>
        <v/>
      </c>
      <c r="E602" s="34" t="str">
        <f t="shared" si="40"/>
        <v/>
      </c>
      <c r="G602" s="36"/>
      <c r="H602" s="36"/>
      <c r="I602" s="34" t="str">
        <f t="shared" si="41"/>
        <v/>
      </c>
      <c r="K602" s="36"/>
      <c r="L602" s="36"/>
      <c r="M602" s="34" t="str">
        <f t="shared" si="42"/>
        <v/>
      </c>
      <c r="O602" s="36"/>
      <c r="P602" s="36"/>
      <c r="Q602" s="34" t="str">
        <f t="shared" si="43"/>
        <v/>
      </c>
    </row>
    <row r="603" spans="2:17" x14ac:dyDescent="0.2">
      <c r="B603" s="36"/>
      <c r="C603" s="36"/>
      <c r="D603" s="33" t="str">
        <f t="shared" si="44"/>
        <v/>
      </c>
      <c r="E603" s="34" t="str">
        <f t="shared" si="40"/>
        <v/>
      </c>
      <c r="G603" s="36"/>
      <c r="H603" s="36"/>
      <c r="I603" s="34" t="str">
        <f t="shared" si="41"/>
        <v/>
      </c>
      <c r="K603" s="36"/>
      <c r="L603" s="36"/>
      <c r="M603" s="34" t="str">
        <f t="shared" si="42"/>
        <v/>
      </c>
      <c r="O603" s="36"/>
      <c r="P603" s="36"/>
      <c r="Q603" s="34" t="str">
        <f t="shared" si="43"/>
        <v/>
      </c>
    </row>
    <row r="604" spans="2:17" x14ac:dyDescent="0.2">
      <c r="B604" s="36"/>
      <c r="C604" s="36"/>
      <c r="D604" s="33" t="str">
        <f t="shared" si="44"/>
        <v/>
      </c>
      <c r="E604" s="34" t="str">
        <f t="shared" si="40"/>
        <v/>
      </c>
      <c r="G604" s="36"/>
      <c r="H604" s="36"/>
      <c r="I604" s="34" t="str">
        <f t="shared" si="41"/>
        <v/>
      </c>
      <c r="K604" s="36"/>
      <c r="L604" s="36"/>
      <c r="M604" s="34" t="str">
        <f t="shared" si="42"/>
        <v/>
      </c>
      <c r="O604" s="36"/>
      <c r="P604" s="36"/>
      <c r="Q604" s="34" t="str">
        <f t="shared" si="43"/>
        <v/>
      </c>
    </row>
    <row r="605" spans="2:17" x14ac:dyDescent="0.2">
      <c r="B605" s="36"/>
      <c r="C605" s="36"/>
      <c r="D605" s="33" t="str">
        <f t="shared" si="44"/>
        <v/>
      </c>
      <c r="E605" s="34" t="str">
        <f t="shared" si="40"/>
        <v/>
      </c>
      <c r="G605" s="36"/>
      <c r="H605" s="36"/>
      <c r="I605" s="34" t="str">
        <f t="shared" si="41"/>
        <v/>
      </c>
      <c r="K605" s="36"/>
      <c r="L605" s="36"/>
      <c r="M605" s="34" t="str">
        <f t="shared" si="42"/>
        <v/>
      </c>
      <c r="O605" s="36"/>
      <c r="P605" s="36"/>
      <c r="Q605" s="34" t="str">
        <f t="shared" si="43"/>
        <v/>
      </c>
    </row>
    <row r="606" spans="2:17" x14ac:dyDescent="0.2">
      <c r="B606" s="36"/>
      <c r="C606" s="36"/>
      <c r="D606" s="33" t="str">
        <f t="shared" si="44"/>
        <v/>
      </c>
      <c r="E606" s="34" t="str">
        <f t="shared" si="40"/>
        <v/>
      </c>
      <c r="G606" s="36"/>
      <c r="H606" s="36"/>
      <c r="I606" s="34" t="str">
        <f t="shared" si="41"/>
        <v/>
      </c>
      <c r="K606" s="36"/>
      <c r="L606" s="36"/>
      <c r="M606" s="34" t="str">
        <f t="shared" si="42"/>
        <v/>
      </c>
      <c r="O606" s="36"/>
      <c r="P606" s="36"/>
      <c r="Q606" s="34" t="str">
        <f t="shared" si="43"/>
        <v/>
      </c>
    </row>
    <row r="607" spans="2:17" x14ac:dyDescent="0.2">
      <c r="B607" s="36"/>
      <c r="C607" s="36"/>
      <c r="D607" s="33" t="str">
        <f t="shared" si="44"/>
        <v/>
      </c>
      <c r="E607" s="34" t="str">
        <f t="shared" ref="E607:E670" si="45">IF(ISBLANK(B607),"",IF(OR($AC$7="",$AE$7=""),"",IF(AND(MONTH(B607)&gt;=MONTH($AC$7&amp;1),MONTH(B607)&lt;=MONTH($AE$7&amp;1)),"summer","winter")))</f>
        <v/>
      </c>
      <c r="G607" s="36"/>
      <c r="H607" s="36"/>
      <c r="I607" s="34" t="str">
        <f t="shared" ref="I607:I670" si="46">IF(ISBLANK(G607),"",IF(OR($AC$7="",$AE$7=""),"",IF(AND(MONTH(G607)&gt;=MONTH($AC$7&amp;1),MONTH(G607)&lt;=MONTH($AE$7&amp;1)),"summer","winter")))</f>
        <v/>
      </c>
      <c r="K607" s="36"/>
      <c r="L607" s="36"/>
      <c r="M607" s="34" t="str">
        <f t="shared" ref="M607:M670" si="47">IF(ISBLANK(K607),"",IF(OR($AC$7="",$AE$7=""),"",IF(AND(MONTH(K607)&gt;=MONTH($AC$7&amp;1),MONTH(K607)&lt;=MONTH($AE$7&amp;1)),"summer","winter")))</f>
        <v/>
      </c>
      <c r="O607" s="36"/>
      <c r="P607" s="36"/>
      <c r="Q607" s="34" t="str">
        <f t="shared" ref="Q607:Q670" si="48">IF(ISBLANK(O607),"",IF(OR($AC$7="",$AE$7=""),"",IF(AND(MONTH(O607)&gt;=MONTH($AC$7&amp;1),MONTH(O607)&lt;=MONTH($AE$7&amp;1)),"summer","winter")))</f>
        <v/>
      </c>
    </row>
    <row r="608" spans="2:17" x14ac:dyDescent="0.2">
      <c r="B608" s="36"/>
      <c r="C608" s="36"/>
      <c r="D608" s="33" t="str">
        <f t="shared" ref="D608:D671" si="49">IF(ISBLANK(C608),"",IF(LEFT(C608,1)="&lt;",0,VALUE(C608)))</f>
        <v/>
      </c>
      <c r="E608" s="34" t="str">
        <f t="shared" si="45"/>
        <v/>
      </c>
      <c r="G608" s="36"/>
      <c r="H608" s="36"/>
      <c r="I608" s="34" t="str">
        <f t="shared" si="46"/>
        <v/>
      </c>
      <c r="K608" s="36"/>
      <c r="L608" s="36"/>
      <c r="M608" s="34" t="str">
        <f t="shared" si="47"/>
        <v/>
      </c>
      <c r="O608" s="36"/>
      <c r="P608" s="36"/>
      <c r="Q608" s="34" t="str">
        <f t="shared" si="48"/>
        <v/>
      </c>
    </row>
    <row r="609" spans="2:17" x14ac:dyDescent="0.2">
      <c r="B609" s="36"/>
      <c r="C609" s="36"/>
      <c r="D609" s="33" t="str">
        <f t="shared" si="49"/>
        <v/>
      </c>
      <c r="E609" s="34" t="str">
        <f t="shared" si="45"/>
        <v/>
      </c>
      <c r="G609" s="36"/>
      <c r="H609" s="36"/>
      <c r="I609" s="34" t="str">
        <f t="shared" si="46"/>
        <v/>
      </c>
      <c r="K609" s="36"/>
      <c r="L609" s="36"/>
      <c r="M609" s="34" t="str">
        <f t="shared" si="47"/>
        <v/>
      </c>
      <c r="O609" s="36"/>
      <c r="P609" s="36"/>
      <c r="Q609" s="34" t="str">
        <f t="shared" si="48"/>
        <v/>
      </c>
    </row>
    <row r="610" spans="2:17" x14ac:dyDescent="0.2">
      <c r="B610" s="36"/>
      <c r="C610" s="36"/>
      <c r="D610" s="33" t="str">
        <f t="shared" si="49"/>
        <v/>
      </c>
      <c r="E610" s="34" t="str">
        <f t="shared" si="45"/>
        <v/>
      </c>
      <c r="G610" s="36"/>
      <c r="H610" s="36"/>
      <c r="I610" s="34" t="str">
        <f t="shared" si="46"/>
        <v/>
      </c>
      <c r="K610" s="36"/>
      <c r="L610" s="36"/>
      <c r="M610" s="34" t="str">
        <f t="shared" si="47"/>
        <v/>
      </c>
      <c r="O610" s="36"/>
      <c r="P610" s="36"/>
      <c r="Q610" s="34" t="str">
        <f t="shared" si="48"/>
        <v/>
      </c>
    </row>
    <row r="611" spans="2:17" x14ac:dyDescent="0.2">
      <c r="B611" s="36"/>
      <c r="C611" s="36"/>
      <c r="D611" s="33" t="str">
        <f t="shared" si="49"/>
        <v/>
      </c>
      <c r="E611" s="34" t="str">
        <f t="shared" si="45"/>
        <v/>
      </c>
      <c r="G611" s="36"/>
      <c r="H611" s="36"/>
      <c r="I611" s="34" t="str">
        <f t="shared" si="46"/>
        <v/>
      </c>
      <c r="K611" s="36"/>
      <c r="L611" s="36"/>
      <c r="M611" s="34" t="str">
        <f t="shared" si="47"/>
        <v/>
      </c>
      <c r="O611" s="36"/>
      <c r="P611" s="36"/>
      <c r="Q611" s="34" t="str">
        <f t="shared" si="48"/>
        <v/>
      </c>
    </row>
    <row r="612" spans="2:17" x14ac:dyDescent="0.2">
      <c r="B612" s="36"/>
      <c r="C612" s="36"/>
      <c r="D612" s="33" t="str">
        <f t="shared" si="49"/>
        <v/>
      </c>
      <c r="E612" s="34" t="str">
        <f t="shared" si="45"/>
        <v/>
      </c>
      <c r="G612" s="36"/>
      <c r="H612" s="36"/>
      <c r="I612" s="34" t="str">
        <f t="shared" si="46"/>
        <v/>
      </c>
      <c r="K612" s="36"/>
      <c r="L612" s="36"/>
      <c r="M612" s="34" t="str">
        <f t="shared" si="47"/>
        <v/>
      </c>
      <c r="O612" s="36"/>
      <c r="P612" s="36"/>
      <c r="Q612" s="34" t="str">
        <f t="shared" si="48"/>
        <v/>
      </c>
    </row>
    <row r="613" spans="2:17" x14ac:dyDescent="0.2">
      <c r="B613" s="36"/>
      <c r="C613" s="36"/>
      <c r="D613" s="33" t="str">
        <f t="shared" si="49"/>
        <v/>
      </c>
      <c r="E613" s="34" t="str">
        <f t="shared" si="45"/>
        <v/>
      </c>
      <c r="G613" s="36"/>
      <c r="H613" s="36"/>
      <c r="I613" s="34" t="str">
        <f t="shared" si="46"/>
        <v/>
      </c>
      <c r="K613" s="36"/>
      <c r="L613" s="36"/>
      <c r="M613" s="34" t="str">
        <f t="shared" si="47"/>
        <v/>
      </c>
      <c r="O613" s="36"/>
      <c r="P613" s="36"/>
      <c r="Q613" s="34" t="str">
        <f t="shared" si="48"/>
        <v/>
      </c>
    </row>
    <row r="614" spans="2:17" x14ac:dyDescent="0.2">
      <c r="B614" s="36"/>
      <c r="C614" s="36"/>
      <c r="D614" s="33" t="str">
        <f t="shared" si="49"/>
        <v/>
      </c>
      <c r="E614" s="34" t="str">
        <f t="shared" si="45"/>
        <v/>
      </c>
      <c r="G614" s="36"/>
      <c r="H614" s="36"/>
      <c r="I614" s="34" t="str">
        <f t="shared" si="46"/>
        <v/>
      </c>
      <c r="K614" s="36"/>
      <c r="L614" s="36"/>
      <c r="M614" s="34" t="str">
        <f t="shared" si="47"/>
        <v/>
      </c>
      <c r="O614" s="36"/>
      <c r="P614" s="36"/>
      <c r="Q614" s="34" t="str">
        <f t="shared" si="48"/>
        <v/>
      </c>
    </row>
    <row r="615" spans="2:17" x14ac:dyDescent="0.2">
      <c r="B615" s="36"/>
      <c r="C615" s="36"/>
      <c r="D615" s="33" t="str">
        <f t="shared" si="49"/>
        <v/>
      </c>
      <c r="E615" s="34" t="str">
        <f t="shared" si="45"/>
        <v/>
      </c>
      <c r="G615" s="36"/>
      <c r="H615" s="36"/>
      <c r="I615" s="34" t="str">
        <f t="shared" si="46"/>
        <v/>
      </c>
      <c r="K615" s="36"/>
      <c r="L615" s="36"/>
      <c r="M615" s="34" t="str">
        <f t="shared" si="47"/>
        <v/>
      </c>
      <c r="O615" s="36"/>
      <c r="P615" s="36"/>
      <c r="Q615" s="34" t="str">
        <f t="shared" si="48"/>
        <v/>
      </c>
    </row>
    <row r="616" spans="2:17" x14ac:dyDescent="0.2">
      <c r="B616" s="36"/>
      <c r="C616" s="36"/>
      <c r="D616" s="33" t="str">
        <f t="shared" si="49"/>
        <v/>
      </c>
      <c r="E616" s="34" t="str">
        <f t="shared" si="45"/>
        <v/>
      </c>
      <c r="G616" s="36"/>
      <c r="H616" s="36"/>
      <c r="I616" s="34" t="str">
        <f t="shared" si="46"/>
        <v/>
      </c>
      <c r="K616" s="36"/>
      <c r="L616" s="36"/>
      <c r="M616" s="34" t="str">
        <f t="shared" si="47"/>
        <v/>
      </c>
      <c r="O616" s="36"/>
      <c r="P616" s="36"/>
      <c r="Q616" s="34" t="str">
        <f t="shared" si="48"/>
        <v/>
      </c>
    </row>
    <row r="617" spans="2:17" x14ac:dyDescent="0.2">
      <c r="B617" s="36"/>
      <c r="C617" s="36"/>
      <c r="D617" s="33" t="str">
        <f t="shared" si="49"/>
        <v/>
      </c>
      <c r="E617" s="34" t="str">
        <f t="shared" si="45"/>
        <v/>
      </c>
      <c r="G617" s="36"/>
      <c r="H617" s="36"/>
      <c r="I617" s="34" t="str">
        <f t="shared" si="46"/>
        <v/>
      </c>
      <c r="K617" s="36"/>
      <c r="L617" s="36"/>
      <c r="M617" s="34" t="str">
        <f t="shared" si="47"/>
        <v/>
      </c>
      <c r="O617" s="36"/>
      <c r="P617" s="36"/>
      <c r="Q617" s="34" t="str">
        <f t="shared" si="48"/>
        <v/>
      </c>
    </row>
    <row r="618" spans="2:17" x14ac:dyDescent="0.2">
      <c r="B618" s="36"/>
      <c r="C618" s="36"/>
      <c r="D618" s="33" t="str">
        <f t="shared" si="49"/>
        <v/>
      </c>
      <c r="E618" s="34" t="str">
        <f t="shared" si="45"/>
        <v/>
      </c>
      <c r="G618" s="36"/>
      <c r="H618" s="36"/>
      <c r="I618" s="34" t="str">
        <f t="shared" si="46"/>
        <v/>
      </c>
      <c r="K618" s="36"/>
      <c r="L618" s="36"/>
      <c r="M618" s="34" t="str">
        <f t="shared" si="47"/>
        <v/>
      </c>
      <c r="O618" s="36"/>
      <c r="P618" s="36"/>
      <c r="Q618" s="34" t="str">
        <f t="shared" si="48"/>
        <v/>
      </c>
    </row>
    <row r="619" spans="2:17" x14ac:dyDescent="0.2">
      <c r="B619" s="36"/>
      <c r="C619" s="36"/>
      <c r="D619" s="33" t="str">
        <f t="shared" si="49"/>
        <v/>
      </c>
      <c r="E619" s="34" t="str">
        <f t="shared" si="45"/>
        <v/>
      </c>
      <c r="G619" s="36"/>
      <c r="H619" s="36"/>
      <c r="I619" s="34" t="str">
        <f t="shared" si="46"/>
        <v/>
      </c>
      <c r="K619" s="36"/>
      <c r="L619" s="36"/>
      <c r="M619" s="34" t="str">
        <f t="shared" si="47"/>
        <v/>
      </c>
      <c r="O619" s="36"/>
      <c r="P619" s="36"/>
      <c r="Q619" s="34" t="str">
        <f t="shared" si="48"/>
        <v/>
      </c>
    </row>
    <row r="620" spans="2:17" x14ac:dyDescent="0.2">
      <c r="B620" s="36"/>
      <c r="C620" s="36"/>
      <c r="D620" s="33" t="str">
        <f t="shared" si="49"/>
        <v/>
      </c>
      <c r="E620" s="34" t="str">
        <f t="shared" si="45"/>
        <v/>
      </c>
      <c r="G620" s="36"/>
      <c r="H620" s="36"/>
      <c r="I620" s="34" t="str">
        <f t="shared" si="46"/>
        <v/>
      </c>
      <c r="K620" s="36"/>
      <c r="L620" s="36"/>
      <c r="M620" s="34" t="str">
        <f t="shared" si="47"/>
        <v/>
      </c>
      <c r="O620" s="36"/>
      <c r="P620" s="36"/>
      <c r="Q620" s="34" t="str">
        <f t="shared" si="48"/>
        <v/>
      </c>
    </row>
    <row r="621" spans="2:17" x14ac:dyDescent="0.2">
      <c r="B621" s="36"/>
      <c r="C621" s="36"/>
      <c r="D621" s="33" t="str">
        <f t="shared" si="49"/>
        <v/>
      </c>
      <c r="E621" s="34" t="str">
        <f t="shared" si="45"/>
        <v/>
      </c>
      <c r="G621" s="36"/>
      <c r="H621" s="36"/>
      <c r="I621" s="34" t="str">
        <f t="shared" si="46"/>
        <v/>
      </c>
      <c r="K621" s="36"/>
      <c r="L621" s="36"/>
      <c r="M621" s="34" t="str">
        <f t="shared" si="47"/>
        <v/>
      </c>
      <c r="O621" s="36"/>
      <c r="P621" s="36"/>
      <c r="Q621" s="34" t="str">
        <f t="shared" si="48"/>
        <v/>
      </c>
    </row>
    <row r="622" spans="2:17" x14ac:dyDescent="0.2">
      <c r="B622" s="36"/>
      <c r="C622" s="36"/>
      <c r="D622" s="33" t="str">
        <f t="shared" si="49"/>
        <v/>
      </c>
      <c r="E622" s="34" t="str">
        <f t="shared" si="45"/>
        <v/>
      </c>
      <c r="G622" s="36"/>
      <c r="H622" s="36"/>
      <c r="I622" s="34" t="str">
        <f t="shared" si="46"/>
        <v/>
      </c>
      <c r="K622" s="36"/>
      <c r="L622" s="36"/>
      <c r="M622" s="34" t="str">
        <f t="shared" si="47"/>
        <v/>
      </c>
      <c r="O622" s="36"/>
      <c r="P622" s="36"/>
      <c r="Q622" s="34" t="str">
        <f t="shared" si="48"/>
        <v/>
      </c>
    </row>
    <row r="623" spans="2:17" x14ac:dyDescent="0.2">
      <c r="B623" s="36"/>
      <c r="C623" s="36"/>
      <c r="D623" s="33" t="str">
        <f t="shared" si="49"/>
        <v/>
      </c>
      <c r="E623" s="34" t="str">
        <f t="shared" si="45"/>
        <v/>
      </c>
      <c r="G623" s="36"/>
      <c r="H623" s="36"/>
      <c r="I623" s="34" t="str">
        <f t="shared" si="46"/>
        <v/>
      </c>
      <c r="K623" s="36"/>
      <c r="L623" s="36"/>
      <c r="M623" s="34" t="str">
        <f t="shared" si="47"/>
        <v/>
      </c>
      <c r="O623" s="36"/>
      <c r="P623" s="36"/>
      <c r="Q623" s="34" t="str">
        <f t="shared" si="48"/>
        <v/>
      </c>
    </row>
    <row r="624" spans="2:17" x14ac:dyDescent="0.2">
      <c r="B624" s="36"/>
      <c r="C624" s="36"/>
      <c r="D624" s="33" t="str">
        <f t="shared" si="49"/>
        <v/>
      </c>
      <c r="E624" s="34" t="str">
        <f t="shared" si="45"/>
        <v/>
      </c>
      <c r="G624" s="36"/>
      <c r="H624" s="36"/>
      <c r="I624" s="34" t="str">
        <f t="shared" si="46"/>
        <v/>
      </c>
      <c r="K624" s="36"/>
      <c r="L624" s="36"/>
      <c r="M624" s="34" t="str">
        <f t="shared" si="47"/>
        <v/>
      </c>
      <c r="O624" s="36"/>
      <c r="P624" s="36"/>
      <c r="Q624" s="34" t="str">
        <f t="shared" si="48"/>
        <v/>
      </c>
    </row>
    <row r="625" spans="2:17" x14ac:dyDescent="0.2">
      <c r="B625" s="36"/>
      <c r="C625" s="36"/>
      <c r="D625" s="33" t="str">
        <f t="shared" si="49"/>
        <v/>
      </c>
      <c r="E625" s="34" t="str">
        <f t="shared" si="45"/>
        <v/>
      </c>
      <c r="G625" s="36"/>
      <c r="H625" s="36"/>
      <c r="I625" s="34" t="str">
        <f t="shared" si="46"/>
        <v/>
      </c>
      <c r="K625" s="36"/>
      <c r="L625" s="36"/>
      <c r="M625" s="34" t="str">
        <f t="shared" si="47"/>
        <v/>
      </c>
      <c r="O625" s="36"/>
      <c r="P625" s="36"/>
      <c r="Q625" s="34" t="str">
        <f t="shared" si="48"/>
        <v/>
      </c>
    </row>
    <row r="626" spans="2:17" x14ac:dyDescent="0.2">
      <c r="B626" s="36"/>
      <c r="C626" s="36"/>
      <c r="D626" s="33" t="str">
        <f t="shared" si="49"/>
        <v/>
      </c>
      <c r="E626" s="34" t="str">
        <f t="shared" si="45"/>
        <v/>
      </c>
      <c r="G626" s="36"/>
      <c r="H626" s="36"/>
      <c r="I626" s="34" t="str">
        <f t="shared" si="46"/>
        <v/>
      </c>
      <c r="K626" s="36"/>
      <c r="L626" s="36"/>
      <c r="M626" s="34" t="str">
        <f t="shared" si="47"/>
        <v/>
      </c>
      <c r="O626" s="36"/>
      <c r="P626" s="36"/>
      <c r="Q626" s="34" t="str">
        <f t="shared" si="48"/>
        <v/>
      </c>
    </row>
    <row r="627" spans="2:17" x14ac:dyDescent="0.2">
      <c r="B627" s="36"/>
      <c r="C627" s="36"/>
      <c r="D627" s="33" t="str">
        <f t="shared" si="49"/>
        <v/>
      </c>
      <c r="E627" s="34" t="str">
        <f t="shared" si="45"/>
        <v/>
      </c>
      <c r="G627" s="36"/>
      <c r="H627" s="36"/>
      <c r="I627" s="34" t="str">
        <f t="shared" si="46"/>
        <v/>
      </c>
      <c r="K627" s="36"/>
      <c r="L627" s="36"/>
      <c r="M627" s="34" t="str">
        <f t="shared" si="47"/>
        <v/>
      </c>
      <c r="O627" s="36"/>
      <c r="P627" s="36"/>
      <c r="Q627" s="34" t="str">
        <f t="shared" si="48"/>
        <v/>
      </c>
    </row>
    <row r="628" spans="2:17" x14ac:dyDescent="0.2">
      <c r="B628" s="36"/>
      <c r="C628" s="36"/>
      <c r="D628" s="33" t="str">
        <f t="shared" si="49"/>
        <v/>
      </c>
      <c r="E628" s="34" t="str">
        <f t="shared" si="45"/>
        <v/>
      </c>
      <c r="G628" s="36"/>
      <c r="H628" s="36"/>
      <c r="I628" s="34" t="str">
        <f t="shared" si="46"/>
        <v/>
      </c>
      <c r="K628" s="36"/>
      <c r="L628" s="36"/>
      <c r="M628" s="34" t="str">
        <f t="shared" si="47"/>
        <v/>
      </c>
      <c r="O628" s="36"/>
      <c r="P628" s="36"/>
      <c r="Q628" s="34" t="str">
        <f t="shared" si="48"/>
        <v/>
      </c>
    </row>
    <row r="629" spans="2:17" x14ac:dyDescent="0.2">
      <c r="B629" s="36"/>
      <c r="C629" s="36"/>
      <c r="D629" s="33" t="str">
        <f t="shared" si="49"/>
        <v/>
      </c>
      <c r="E629" s="34" t="str">
        <f t="shared" si="45"/>
        <v/>
      </c>
      <c r="G629" s="36"/>
      <c r="H629" s="36"/>
      <c r="I629" s="34" t="str">
        <f t="shared" si="46"/>
        <v/>
      </c>
      <c r="K629" s="36"/>
      <c r="L629" s="36"/>
      <c r="M629" s="34" t="str">
        <f t="shared" si="47"/>
        <v/>
      </c>
      <c r="O629" s="36"/>
      <c r="P629" s="36"/>
      <c r="Q629" s="34" t="str">
        <f t="shared" si="48"/>
        <v/>
      </c>
    </row>
    <row r="630" spans="2:17" x14ac:dyDescent="0.2">
      <c r="B630" s="36"/>
      <c r="C630" s="36"/>
      <c r="D630" s="33" t="str">
        <f t="shared" si="49"/>
        <v/>
      </c>
      <c r="E630" s="34" t="str">
        <f t="shared" si="45"/>
        <v/>
      </c>
      <c r="G630" s="36"/>
      <c r="H630" s="36"/>
      <c r="I630" s="34" t="str">
        <f t="shared" si="46"/>
        <v/>
      </c>
      <c r="K630" s="36"/>
      <c r="L630" s="36"/>
      <c r="M630" s="34" t="str">
        <f t="shared" si="47"/>
        <v/>
      </c>
      <c r="O630" s="36"/>
      <c r="P630" s="36"/>
      <c r="Q630" s="34" t="str">
        <f t="shared" si="48"/>
        <v/>
      </c>
    </row>
    <row r="631" spans="2:17" x14ac:dyDescent="0.2">
      <c r="B631" s="36"/>
      <c r="C631" s="36"/>
      <c r="D631" s="33" t="str">
        <f t="shared" si="49"/>
        <v/>
      </c>
      <c r="E631" s="34" t="str">
        <f t="shared" si="45"/>
        <v/>
      </c>
      <c r="G631" s="36"/>
      <c r="H631" s="36"/>
      <c r="I631" s="34" t="str">
        <f t="shared" si="46"/>
        <v/>
      </c>
      <c r="K631" s="36"/>
      <c r="L631" s="36"/>
      <c r="M631" s="34" t="str">
        <f t="shared" si="47"/>
        <v/>
      </c>
      <c r="O631" s="36"/>
      <c r="P631" s="36"/>
      <c r="Q631" s="34" t="str">
        <f t="shared" si="48"/>
        <v/>
      </c>
    </row>
    <row r="632" spans="2:17" x14ac:dyDescent="0.2">
      <c r="B632" s="36"/>
      <c r="C632" s="36"/>
      <c r="D632" s="33" t="str">
        <f t="shared" si="49"/>
        <v/>
      </c>
      <c r="E632" s="34" t="str">
        <f t="shared" si="45"/>
        <v/>
      </c>
      <c r="G632" s="36"/>
      <c r="H632" s="36"/>
      <c r="I632" s="34" t="str">
        <f t="shared" si="46"/>
        <v/>
      </c>
      <c r="K632" s="36"/>
      <c r="L632" s="36"/>
      <c r="M632" s="34" t="str">
        <f t="shared" si="47"/>
        <v/>
      </c>
      <c r="O632" s="36"/>
      <c r="P632" s="36"/>
      <c r="Q632" s="34" t="str">
        <f t="shared" si="48"/>
        <v/>
      </c>
    </row>
    <row r="633" spans="2:17" x14ac:dyDescent="0.2">
      <c r="B633" s="36"/>
      <c r="C633" s="36"/>
      <c r="D633" s="33" t="str">
        <f t="shared" si="49"/>
        <v/>
      </c>
      <c r="E633" s="34" t="str">
        <f t="shared" si="45"/>
        <v/>
      </c>
      <c r="G633" s="36"/>
      <c r="H633" s="36"/>
      <c r="I633" s="34" t="str">
        <f t="shared" si="46"/>
        <v/>
      </c>
      <c r="K633" s="36"/>
      <c r="L633" s="36"/>
      <c r="M633" s="34" t="str">
        <f t="shared" si="47"/>
        <v/>
      </c>
      <c r="O633" s="36"/>
      <c r="P633" s="36"/>
      <c r="Q633" s="34" t="str">
        <f t="shared" si="48"/>
        <v/>
      </c>
    </row>
    <row r="634" spans="2:17" x14ac:dyDescent="0.2">
      <c r="B634" s="36"/>
      <c r="C634" s="36"/>
      <c r="D634" s="33" t="str">
        <f t="shared" si="49"/>
        <v/>
      </c>
      <c r="E634" s="34" t="str">
        <f t="shared" si="45"/>
        <v/>
      </c>
      <c r="G634" s="36"/>
      <c r="H634" s="36"/>
      <c r="I634" s="34" t="str">
        <f t="shared" si="46"/>
        <v/>
      </c>
      <c r="K634" s="36"/>
      <c r="L634" s="36"/>
      <c r="M634" s="34" t="str">
        <f t="shared" si="47"/>
        <v/>
      </c>
      <c r="O634" s="36"/>
      <c r="P634" s="36"/>
      <c r="Q634" s="34" t="str">
        <f t="shared" si="48"/>
        <v/>
      </c>
    </row>
    <row r="635" spans="2:17" x14ac:dyDescent="0.2">
      <c r="B635" s="36"/>
      <c r="C635" s="36"/>
      <c r="D635" s="33" t="str">
        <f t="shared" si="49"/>
        <v/>
      </c>
      <c r="E635" s="34" t="str">
        <f t="shared" si="45"/>
        <v/>
      </c>
      <c r="G635" s="36"/>
      <c r="H635" s="36"/>
      <c r="I635" s="34" t="str">
        <f t="shared" si="46"/>
        <v/>
      </c>
      <c r="K635" s="36"/>
      <c r="L635" s="36"/>
      <c r="M635" s="34" t="str">
        <f t="shared" si="47"/>
        <v/>
      </c>
      <c r="O635" s="36"/>
      <c r="P635" s="36"/>
      <c r="Q635" s="34" t="str">
        <f t="shared" si="48"/>
        <v/>
      </c>
    </row>
    <row r="636" spans="2:17" x14ac:dyDescent="0.2">
      <c r="B636" s="36"/>
      <c r="C636" s="36"/>
      <c r="D636" s="33" t="str">
        <f t="shared" si="49"/>
        <v/>
      </c>
      <c r="E636" s="34" t="str">
        <f t="shared" si="45"/>
        <v/>
      </c>
      <c r="G636" s="36"/>
      <c r="H636" s="36"/>
      <c r="I636" s="34" t="str">
        <f t="shared" si="46"/>
        <v/>
      </c>
      <c r="K636" s="36"/>
      <c r="L636" s="36"/>
      <c r="M636" s="34" t="str">
        <f t="shared" si="47"/>
        <v/>
      </c>
      <c r="O636" s="36"/>
      <c r="P636" s="36"/>
      <c r="Q636" s="34" t="str">
        <f t="shared" si="48"/>
        <v/>
      </c>
    </row>
    <row r="637" spans="2:17" x14ac:dyDescent="0.2">
      <c r="B637" s="36"/>
      <c r="C637" s="36"/>
      <c r="D637" s="33" t="str">
        <f t="shared" si="49"/>
        <v/>
      </c>
      <c r="E637" s="34" t="str">
        <f t="shared" si="45"/>
        <v/>
      </c>
      <c r="G637" s="36"/>
      <c r="H637" s="36"/>
      <c r="I637" s="34" t="str">
        <f t="shared" si="46"/>
        <v/>
      </c>
      <c r="K637" s="36"/>
      <c r="L637" s="36"/>
      <c r="M637" s="34" t="str">
        <f t="shared" si="47"/>
        <v/>
      </c>
      <c r="O637" s="36"/>
      <c r="P637" s="36"/>
      <c r="Q637" s="34" t="str">
        <f t="shared" si="48"/>
        <v/>
      </c>
    </row>
    <row r="638" spans="2:17" x14ac:dyDescent="0.2">
      <c r="B638" s="36"/>
      <c r="C638" s="36"/>
      <c r="D638" s="33" t="str">
        <f t="shared" si="49"/>
        <v/>
      </c>
      <c r="E638" s="34" t="str">
        <f t="shared" si="45"/>
        <v/>
      </c>
      <c r="G638" s="36"/>
      <c r="H638" s="36"/>
      <c r="I638" s="34" t="str">
        <f t="shared" si="46"/>
        <v/>
      </c>
      <c r="K638" s="36"/>
      <c r="L638" s="36"/>
      <c r="M638" s="34" t="str">
        <f t="shared" si="47"/>
        <v/>
      </c>
      <c r="O638" s="36"/>
      <c r="P638" s="36"/>
      <c r="Q638" s="34" t="str">
        <f t="shared" si="48"/>
        <v/>
      </c>
    </row>
    <row r="639" spans="2:17" x14ac:dyDescent="0.2">
      <c r="B639" s="36"/>
      <c r="C639" s="36"/>
      <c r="D639" s="33" t="str">
        <f t="shared" si="49"/>
        <v/>
      </c>
      <c r="E639" s="34" t="str">
        <f t="shared" si="45"/>
        <v/>
      </c>
      <c r="G639" s="36"/>
      <c r="H639" s="36"/>
      <c r="I639" s="34" t="str">
        <f t="shared" si="46"/>
        <v/>
      </c>
      <c r="K639" s="36"/>
      <c r="L639" s="36"/>
      <c r="M639" s="34" t="str">
        <f t="shared" si="47"/>
        <v/>
      </c>
      <c r="O639" s="36"/>
      <c r="P639" s="36"/>
      <c r="Q639" s="34" t="str">
        <f t="shared" si="48"/>
        <v/>
      </c>
    </row>
    <row r="640" spans="2:17" x14ac:dyDescent="0.2">
      <c r="B640" s="36"/>
      <c r="C640" s="36"/>
      <c r="D640" s="33" t="str">
        <f t="shared" si="49"/>
        <v/>
      </c>
      <c r="E640" s="34" t="str">
        <f t="shared" si="45"/>
        <v/>
      </c>
      <c r="G640" s="36"/>
      <c r="H640" s="36"/>
      <c r="I640" s="34" t="str">
        <f t="shared" si="46"/>
        <v/>
      </c>
      <c r="K640" s="36"/>
      <c r="L640" s="36"/>
      <c r="M640" s="34" t="str">
        <f t="shared" si="47"/>
        <v/>
      </c>
      <c r="O640" s="36"/>
      <c r="P640" s="36"/>
      <c r="Q640" s="34" t="str">
        <f t="shared" si="48"/>
        <v/>
      </c>
    </row>
    <row r="641" spans="2:17" x14ac:dyDescent="0.2">
      <c r="B641" s="36"/>
      <c r="C641" s="36"/>
      <c r="D641" s="33" t="str">
        <f t="shared" si="49"/>
        <v/>
      </c>
      <c r="E641" s="34" t="str">
        <f t="shared" si="45"/>
        <v/>
      </c>
      <c r="G641" s="36"/>
      <c r="H641" s="36"/>
      <c r="I641" s="34" t="str">
        <f t="shared" si="46"/>
        <v/>
      </c>
      <c r="K641" s="36"/>
      <c r="L641" s="36"/>
      <c r="M641" s="34" t="str">
        <f t="shared" si="47"/>
        <v/>
      </c>
      <c r="O641" s="36"/>
      <c r="P641" s="36"/>
      <c r="Q641" s="34" t="str">
        <f t="shared" si="48"/>
        <v/>
      </c>
    </row>
    <row r="642" spans="2:17" x14ac:dyDescent="0.2">
      <c r="B642" s="36"/>
      <c r="C642" s="36"/>
      <c r="D642" s="33" t="str">
        <f t="shared" si="49"/>
        <v/>
      </c>
      <c r="E642" s="34" t="str">
        <f t="shared" si="45"/>
        <v/>
      </c>
      <c r="G642" s="36"/>
      <c r="H642" s="36"/>
      <c r="I642" s="34" t="str">
        <f t="shared" si="46"/>
        <v/>
      </c>
      <c r="K642" s="36"/>
      <c r="L642" s="36"/>
      <c r="M642" s="34" t="str">
        <f t="shared" si="47"/>
        <v/>
      </c>
      <c r="O642" s="36"/>
      <c r="P642" s="36"/>
      <c r="Q642" s="34" t="str">
        <f t="shared" si="48"/>
        <v/>
      </c>
    </row>
    <row r="643" spans="2:17" x14ac:dyDescent="0.2">
      <c r="B643" s="36"/>
      <c r="C643" s="36"/>
      <c r="D643" s="33" t="str">
        <f t="shared" si="49"/>
        <v/>
      </c>
      <c r="E643" s="34" t="str">
        <f t="shared" si="45"/>
        <v/>
      </c>
      <c r="G643" s="36"/>
      <c r="H643" s="36"/>
      <c r="I643" s="34" t="str">
        <f t="shared" si="46"/>
        <v/>
      </c>
      <c r="K643" s="36"/>
      <c r="L643" s="36"/>
      <c r="M643" s="34" t="str">
        <f t="shared" si="47"/>
        <v/>
      </c>
      <c r="O643" s="36"/>
      <c r="P643" s="36"/>
      <c r="Q643" s="34" t="str">
        <f t="shared" si="48"/>
        <v/>
      </c>
    </row>
    <row r="644" spans="2:17" x14ac:dyDescent="0.2">
      <c r="B644" s="36"/>
      <c r="C644" s="36"/>
      <c r="D644" s="33" t="str">
        <f t="shared" si="49"/>
        <v/>
      </c>
      <c r="E644" s="34" t="str">
        <f t="shared" si="45"/>
        <v/>
      </c>
      <c r="G644" s="36"/>
      <c r="H644" s="36"/>
      <c r="I644" s="34" t="str">
        <f t="shared" si="46"/>
        <v/>
      </c>
      <c r="K644" s="36"/>
      <c r="L644" s="36"/>
      <c r="M644" s="34" t="str">
        <f t="shared" si="47"/>
        <v/>
      </c>
      <c r="O644" s="36"/>
      <c r="P644" s="36"/>
      <c r="Q644" s="34" t="str">
        <f t="shared" si="48"/>
        <v/>
      </c>
    </row>
    <row r="645" spans="2:17" x14ac:dyDescent="0.2">
      <c r="B645" s="36"/>
      <c r="C645" s="36"/>
      <c r="D645" s="33" t="str">
        <f t="shared" si="49"/>
        <v/>
      </c>
      <c r="E645" s="34" t="str">
        <f t="shared" si="45"/>
        <v/>
      </c>
      <c r="G645" s="36"/>
      <c r="H645" s="36"/>
      <c r="I645" s="34" t="str">
        <f t="shared" si="46"/>
        <v/>
      </c>
      <c r="K645" s="36"/>
      <c r="L645" s="36"/>
      <c r="M645" s="34" t="str">
        <f t="shared" si="47"/>
        <v/>
      </c>
      <c r="O645" s="36"/>
      <c r="P645" s="36"/>
      <c r="Q645" s="34" t="str">
        <f t="shared" si="48"/>
        <v/>
      </c>
    </row>
    <row r="646" spans="2:17" x14ac:dyDescent="0.2">
      <c r="B646" s="36"/>
      <c r="C646" s="36"/>
      <c r="D646" s="33" t="str">
        <f t="shared" si="49"/>
        <v/>
      </c>
      <c r="E646" s="34" t="str">
        <f t="shared" si="45"/>
        <v/>
      </c>
      <c r="G646" s="36"/>
      <c r="H646" s="36"/>
      <c r="I646" s="34" t="str">
        <f t="shared" si="46"/>
        <v/>
      </c>
      <c r="K646" s="36"/>
      <c r="L646" s="36"/>
      <c r="M646" s="34" t="str">
        <f t="shared" si="47"/>
        <v/>
      </c>
      <c r="O646" s="36"/>
      <c r="P646" s="36"/>
      <c r="Q646" s="34" t="str">
        <f t="shared" si="48"/>
        <v/>
      </c>
    </row>
    <row r="647" spans="2:17" x14ac:dyDescent="0.2">
      <c r="B647" s="36"/>
      <c r="C647" s="36"/>
      <c r="D647" s="33" t="str">
        <f t="shared" si="49"/>
        <v/>
      </c>
      <c r="E647" s="34" t="str">
        <f t="shared" si="45"/>
        <v/>
      </c>
      <c r="G647" s="36"/>
      <c r="H647" s="36"/>
      <c r="I647" s="34" t="str">
        <f t="shared" si="46"/>
        <v/>
      </c>
      <c r="K647" s="36"/>
      <c r="L647" s="36"/>
      <c r="M647" s="34" t="str">
        <f t="shared" si="47"/>
        <v/>
      </c>
      <c r="O647" s="36"/>
      <c r="P647" s="36"/>
      <c r="Q647" s="34" t="str">
        <f t="shared" si="48"/>
        <v/>
      </c>
    </row>
    <row r="648" spans="2:17" x14ac:dyDescent="0.2">
      <c r="B648" s="36"/>
      <c r="C648" s="36"/>
      <c r="D648" s="33" t="str">
        <f t="shared" si="49"/>
        <v/>
      </c>
      <c r="E648" s="34" t="str">
        <f t="shared" si="45"/>
        <v/>
      </c>
      <c r="G648" s="36"/>
      <c r="H648" s="36"/>
      <c r="I648" s="34" t="str">
        <f t="shared" si="46"/>
        <v/>
      </c>
      <c r="K648" s="36"/>
      <c r="L648" s="36"/>
      <c r="M648" s="34" t="str">
        <f t="shared" si="47"/>
        <v/>
      </c>
      <c r="O648" s="36"/>
      <c r="P648" s="36"/>
      <c r="Q648" s="34" t="str">
        <f t="shared" si="48"/>
        <v/>
      </c>
    </row>
    <row r="649" spans="2:17" x14ac:dyDescent="0.2">
      <c r="B649" s="36"/>
      <c r="C649" s="36"/>
      <c r="D649" s="33" t="str">
        <f t="shared" si="49"/>
        <v/>
      </c>
      <c r="E649" s="34" t="str">
        <f t="shared" si="45"/>
        <v/>
      </c>
      <c r="G649" s="36"/>
      <c r="H649" s="36"/>
      <c r="I649" s="34" t="str">
        <f t="shared" si="46"/>
        <v/>
      </c>
      <c r="K649" s="36"/>
      <c r="L649" s="36"/>
      <c r="M649" s="34" t="str">
        <f t="shared" si="47"/>
        <v/>
      </c>
      <c r="O649" s="36"/>
      <c r="P649" s="36"/>
      <c r="Q649" s="34" t="str">
        <f t="shared" si="48"/>
        <v/>
      </c>
    </row>
    <row r="650" spans="2:17" x14ac:dyDescent="0.2">
      <c r="B650" s="36"/>
      <c r="C650" s="36"/>
      <c r="D650" s="33" t="str">
        <f t="shared" si="49"/>
        <v/>
      </c>
      <c r="E650" s="34" t="str">
        <f t="shared" si="45"/>
        <v/>
      </c>
      <c r="G650" s="36"/>
      <c r="H650" s="36"/>
      <c r="I650" s="34" t="str">
        <f t="shared" si="46"/>
        <v/>
      </c>
      <c r="K650" s="36"/>
      <c r="L650" s="36"/>
      <c r="M650" s="34" t="str">
        <f t="shared" si="47"/>
        <v/>
      </c>
      <c r="O650" s="36"/>
      <c r="P650" s="36"/>
      <c r="Q650" s="34" t="str">
        <f t="shared" si="48"/>
        <v/>
      </c>
    </row>
    <row r="651" spans="2:17" x14ac:dyDescent="0.2">
      <c r="B651" s="36"/>
      <c r="C651" s="36"/>
      <c r="D651" s="33" t="str">
        <f t="shared" si="49"/>
        <v/>
      </c>
      <c r="E651" s="34" t="str">
        <f t="shared" si="45"/>
        <v/>
      </c>
      <c r="G651" s="36"/>
      <c r="H651" s="36"/>
      <c r="I651" s="34" t="str">
        <f t="shared" si="46"/>
        <v/>
      </c>
      <c r="K651" s="36"/>
      <c r="L651" s="36"/>
      <c r="M651" s="34" t="str">
        <f t="shared" si="47"/>
        <v/>
      </c>
      <c r="O651" s="36"/>
      <c r="P651" s="36"/>
      <c r="Q651" s="34" t="str">
        <f t="shared" si="48"/>
        <v/>
      </c>
    </row>
    <row r="652" spans="2:17" x14ac:dyDescent="0.2">
      <c r="B652" s="36"/>
      <c r="C652" s="36"/>
      <c r="D652" s="33" t="str">
        <f t="shared" si="49"/>
        <v/>
      </c>
      <c r="E652" s="34" t="str">
        <f t="shared" si="45"/>
        <v/>
      </c>
      <c r="G652" s="36"/>
      <c r="H652" s="36"/>
      <c r="I652" s="34" t="str">
        <f t="shared" si="46"/>
        <v/>
      </c>
      <c r="K652" s="36"/>
      <c r="L652" s="36"/>
      <c r="M652" s="34" t="str">
        <f t="shared" si="47"/>
        <v/>
      </c>
      <c r="O652" s="36"/>
      <c r="P652" s="36"/>
      <c r="Q652" s="34" t="str">
        <f t="shared" si="48"/>
        <v/>
      </c>
    </row>
    <row r="653" spans="2:17" x14ac:dyDescent="0.2">
      <c r="B653" s="36"/>
      <c r="C653" s="36"/>
      <c r="D653" s="33" t="str">
        <f t="shared" si="49"/>
        <v/>
      </c>
      <c r="E653" s="34" t="str">
        <f t="shared" si="45"/>
        <v/>
      </c>
      <c r="G653" s="36"/>
      <c r="H653" s="36"/>
      <c r="I653" s="34" t="str">
        <f t="shared" si="46"/>
        <v/>
      </c>
      <c r="K653" s="36"/>
      <c r="L653" s="36"/>
      <c r="M653" s="34" t="str">
        <f t="shared" si="47"/>
        <v/>
      </c>
      <c r="O653" s="36"/>
      <c r="P653" s="36"/>
      <c r="Q653" s="34" t="str">
        <f t="shared" si="48"/>
        <v/>
      </c>
    </row>
    <row r="654" spans="2:17" x14ac:dyDescent="0.2">
      <c r="B654" s="36"/>
      <c r="C654" s="36"/>
      <c r="D654" s="33" t="str">
        <f t="shared" si="49"/>
        <v/>
      </c>
      <c r="E654" s="34" t="str">
        <f t="shared" si="45"/>
        <v/>
      </c>
      <c r="G654" s="36"/>
      <c r="H654" s="36"/>
      <c r="I654" s="34" t="str">
        <f t="shared" si="46"/>
        <v/>
      </c>
      <c r="K654" s="36"/>
      <c r="L654" s="36"/>
      <c r="M654" s="34" t="str">
        <f t="shared" si="47"/>
        <v/>
      </c>
      <c r="O654" s="36"/>
      <c r="P654" s="36"/>
      <c r="Q654" s="34" t="str">
        <f t="shared" si="48"/>
        <v/>
      </c>
    </row>
    <row r="655" spans="2:17" x14ac:dyDescent="0.2">
      <c r="B655" s="36"/>
      <c r="C655" s="36"/>
      <c r="D655" s="33" t="str">
        <f t="shared" si="49"/>
        <v/>
      </c>
      <c r="E655" s="34" t="str">
        <f t="shared" si="45"/>
        <v/>
      </c>
      <c r="G655" s="36"/>
      <c r="H655" s="36"/>
      <c r="I655" s="34" t="str">
        <f t="shared" si="46"/>
        <v/>
      </c>
      <c r="K655" s="36"/>
      <c r="L655" s="36"/>
      <c r="M655" s="34" t="str">
        <f t="shared" si="47"/>
        <v/>
      </c>
      <c r="O655" s="36"/>
      <c r="P655" s="36"/>
      <c r="Q655" s="34" t="str">
        <f t="shared" si="48"/>
        <v/>
      </c>
    </row>
    <row r="656" spans="2:17" x14ac:dyDescent="0.2">
      <c r="B656" s="36"/>
      <c r="C656" s="36"/>
      <c r="D656" s="33" t="str">
        <f t="shared" si="49"/>
        <v/>
      </c>
      <c r="E656" s="34" t="str">
        <f t="shared" si="45"/>
        <v/>
      </c>
      <c r="G656" s="36"/>
      <c r="H656" s="36"/>
      <c r="I656" s="34" t="str">
        <f t="shared" si="46"/>
        <v/>
      </c>
      <c r="K656" s="36"/>
      <c r="L656" s="36"/>
      <c r="M656" s="34" t="str">
        <f t="shared" si="47"/>
        <v/>
      </c>
      <c r="O656" s="36"/>
      <c r="P656" s="36"/>
      <c r="Q656" s="34" t="str">
        <f t="shared" si="48"/>
        <v/>
      </c>
    </row>
    <row r="657" spans="2:17" x14ac:dyDescent="0.2">
      <c r="B657" s="36"/>
      <c r="C657" s="36"/>
      <c r="D657" s="33" t="str">
        <f t="shared" si="49"/>
        <v/>
      </c>
      <c r="E657" s="34" t="str">
        <f t="shared" si="45"/>
        <v/>
      </c>
      <c r="G657" s="36"/>
      <c r="H657" s="36"/>
      <c r="I657" s="34" t="str">
        <f t="shared" si="46"/>
        <v/>
      </c>
      <c r="K657" s="36"/>
      <c r="L657" s="36"/>
      <c r="M657" s="34" t="str">
        <f t="shared" si="47"/>
        <v/>
      </c>
      <c r="O657" s="36"/>
      <c r="P657" s="36"/>
      <c r="Q657" s="34" t="str">
        <f t="shared" si="48"/>
        <v/>
      </c>
    </row>
    <row r="658" spans="2:17" x14ac:dyDescent="0.2">
      <c r="B658" s="36"/>
      <c r="C658" s="36"/>
      <c r="D658" s="33" t="str">
        <f t="shared" si="49"/>
        <v/>
      </c>
      <c r="E658" s="34" t="str">
        <f t="shared" si="45"/>
        <v/>
      </c>
      <c r="G658" s="36"/>
      <c r="H658" s="36"/>
      <c r="I658" s="34" t="str">
        <f t="shared" si="46"/>
        <v/>
      </c>
      <c r="K658" s="36"/>
      <c r="L658" s="36"/>
      <c r="M658" s="34" t="str">
        <f t="shared" si="47"/>
        <v/>
      </c>
      <c r="O658" s="36"/>
      <c r="P658" s="36"/>
      <c r="Q658" s="34" t="str">
        <f t="shared" si="48"/>
        <v/>
      </c>
    </row>
    <row r="659" spans="2:17" x14ac:dyDescent="0.2">
      <c r="B659" s="36"/>
      <c r="C659" s="36"/>
      <c r="D659" s="33" t="str">
        <f t="shared" si="49"/>
        <v/>
      </c>
      <c r="E659" s="34" t="str">
        <f t="shared" si="45"/>
        <v/>
      </c>
      <c r="G659" s="36"/>
      <c r="H659" s="36"/>
      <c r="I659" s="34" t="str">
        <f t="shared" si="46"/>
        <v/>
      </c>
      <c r="K659" s="36"/>
      <c r="L659" s="36"/>
      <c r="M659" s="34" t="str">
        <f t="shared" si="47"/>
        <v/>
      </c>
      <c r="O659" s="36"/>
      <c r="P659" s="36"/>
      <c r="Q659" s="34" t="str">
        <f t="shared" si="48"/>
        <v/>
      </c>
    </row>
    <row r="660" spans="2:17" x14ac:dyDescent="0.2">
      <c r="B660" s="36"/>
      <c r="C660" s="36"/>
      <c r="D660" s="33" t="str">
        <f t="shared" si="49"/>
        <v/>
      </c>
      <c r="E660" s="34" t="str">
        <f t="shared" si="45"/>
        <v/>
      </c>
      <c r="G660" s="36"/>
      <c r="H660" s="36"/>
      <c r="I660" s="34" t="str">
        <f t="shared" si="46"/>
        <v/>
      </c>
      <c r="K660" s="36"/>
      <c r="L660" s="36"/>
      <c r="M660" s="34" t="str">
        <f t="shared" si="47"/>
        <v/>
      </c>
      <c r="O660" s="36"/>
      <c r="P660" s="36"/>
      <c r="Q660" s="34" t="str">
        <f t="shared" si="48"/>
        <v/>
      </c>
    </row>
    <row r="661" spans="2:17" x14ac:dyDescent="0.2">
      <c r="B661" s="36"/>
      <c r="C661" s="36"/>
      <c r="D661" s="33" t="str">
        <f t="shared" si="49"/>
        <v/>
      </c>
      <c r="E661" s="34" t="str">
        <f t="shared" si="45"/>
        <v/>
      </c>
      <c r="G661" s="36"/>
      <c r="H661" s="36"/>
      <c r="I661" s="34" t="str">
        <f t="shared" si="46"/>
        <v/>
      </c>
      <c r="K661" s="36"/>
      <c r="L661" s="36"/>
      <c r="M661" s="34" t="str">
        <f t="shared" si="47"/>
        <v/>
      </c>
      <c r="O661" s="36"/>
      <c r="P661" s="36"/>
      <c r="Q661" s="34" t="str">
        <f t="shared" si="48"/>
        <v/>
      </c>
    </row>
    <row r="662" spans="2:17" x14ac:dyDescent="0.2">
      <c r="B662" s="36"/>
      <c r="C662" s="36"/>
      <c r="D662" s="33" t="str">
        <f t="shared" si="49"/>
        <v/>
      </c>
      <c r="E662" s="34" t="str">
        <f t="shared" si="45"/>
        <v/>
      </c>
      <c r="G662" s="36"/>
      <c r="H662" s="36"/>
      <c r="I662" s="34" t="str">
        <f t="shared" si="46"/>
        <v/>
      </c>
      <c r="K662" s="36"/>
      <c r="L662" s="36"/>
      <c r="M662" s="34" t="str">
        <f t="shared" si="47"/>
        <v/>
      </c>
      <c r="O662" s="36"/>
      <c r="P662" s="36"/>
      <c r="Q662" s="34" t="str">
        <f t="shared" si="48"/>
        <v/>
      </c>
    </row>
    <row r="663" spans="2:17" x14ac:dyDescent="0.2">
      <c r="B663" s="36"/>
      <c r="C663" s="36"/>
      <c r="D663" s="33" t="str">
        <f t="shared" si="49"/>
        <v/>
      </c>
      <c r="E663" s="34" t="str">
        <f t="shared" si="45"/>
        <v/>
      </c>
      <c r="G663" s="36"/>
      <c r="H663" s="36"/>
      <c r="I663" s="34" t="str">
        <f t="shared" si="46"/>
        <v/>
      </c>
      <c r="K663" s="36"/>
      <c r="L663" s="36"/>
      <c r="M663" s="34" t="str">
        <f t="shared" si="47"/>
        <v/>
      </c>
      <c r="O663" s="36"/>
      <c r="P663" s="36"/>
      <c r="Q663" s="34" t="str">
        <f t="shared" si="48"/>
        <v/>
      </c>
    </row>
    <row r="664" spans="2:17" x14ac:dyDescent="0.2">
      <c r="B664" s="36"/>
      <c r="C664" s="36"/>
      <c r="D664" s="33" t="str">
        <f t="shared" si="49"/>
        <v/>
      </c>
      <c r="E664" s="34" t="str">
        <f t="shared" si="45"/>
        <v/>
      </c>
      <c r="G664" s="36"/>
      <c r="H664" s="36"/>
      <c r="I664" s="34" t="str">
        <f t="shared" si="46"/>
        <v/>
      </c>
      <c r="K664" s="36"/>
      <c r="L664" s="36"/>
      <c r="M664" s="34" t="str">
        <f t="shared" si="47"/>
        <v/>
      </c>
      <c r="O664" s="36"/>
      <c r="P664" s="36"/>
      <c r="Q664" s="34" t="str">
        <f t="shared" si="48"/>
        <v/>
      </c>
    </row>
    <row r="665" spans="2:17" x14ac:dyDescent="0.2">
      <c r="B665" s="36"/>
      <c r="C665" s="36"/>
      <c r="D665" s="33" t="str">
        <f t="shared" si="49"/>
        <v/>
      </c>
      <c r="E665" s="34" t="str">
        <f t="shared" si="45"/>
        <v/>
      </c>
      <c r="G665" s="36"/>
      <c r="H665" s="36"/>
      <c r="I665" s="34" t="str">
        <f t="shared" si="46"/>
        <v/>
      </c>
      <c r="K665" s="36"/>
      <c r="L665" s="36"/>
      <c r="M665" s="34" t="str">
        <f t="shared" si="47"/>
        <v/>
      </c>
      <c r="O665" s="36"/>
      <c r="P665" s="36"/>
      <c r="Q665" s="34" t="str">
        <f t="shared" si="48"/>
        <v/>
      </c>
    </row>
    <row r="666" spans="2:17" x14ac:dyDescent="0.2">
      <c r="B666" s="36"/>
      <c r="C666" s="36"/>
      <c r="D666" s="33" t="str">
        <f t="shared" si="49"/>
        <v/>
      </c>
      <c r="E666" s="34" t="str">
        <f t="shared" si="45"/>
        <v/>
      </c>
      <c r="G666" s="36"/>
      <c r="H666" s="36"/>
      <c r="I666" s="34" t="str">
        <f t="shared" si="46"/>
        <v/>
      </c>
      <c r="K666" s="36"/>
      <c r="L666" s="36"/>
      <c r="M666" s="34" t="str">
        <f t="shared" si="47"/>
        <v/>
      </c>
      <c r="O666" s="36"/>
      <c r="P666" s="36"/>
      <c r="Q666" s="34" t="str">
        <f t="shared" si="48"/>
        <v/>
      </c>
    </row>
    <row r="667" spans="2:17" x14ac:dyDescent="0.2">
      <c r="B667" s="36"/>
      <c r="C667" s="36"/>
      <c r="D667" s="33" t="str">
        <f t="shared" si="49"/>
        <v/>
      </c>
      <c r="E667" s="34" t="str">
        <f t="shared" si="45"/>
        <v/>
      </c>
      <c r="G667" s="36"/>
      <c r="H667" s="36"/>
      <c r="I667" s="34" t="str">
        <f t="shared" si="46"/>
        <v/>
      </c>
      <c r="K667" s="36"/>
      <c r="L667" s="36"/>
      <c r="M667" s="34" t="str">
        <f t="shared" si="47"/>
        <v/>
      </c>
      <c r="O667" s="36"/>
      <c r="P667" s="36"/>
      <c r="Q667" s="34" t="str">
        <f t="shared" si="48"/>
        <v/>
      </c>
    </row>
    <row r="668" spans="2:17" x14ac:dyDescent="0.2">
      <c r="B668" s="36"/>
      <c r="C668" s="36"/>
      <c r="D668" s="33" t="str">
        <f t="shared" si="49"/>
        <v/>
      </c>
      <c r="E668" s="34" t="str">
        <f t="shared" si="45"/>
        <v/>
      </c>
      <c r="G668" s="36"/>
      <c r="H668" s="36"/>
      <c r="I668" s="34" t="str">
        <f t="shared" si="46"/>
        <v/>
      </c>
      <c r="K668" s="36"/>
      <c r="L668" s="36"/>
      <c r="M668" s="34" t="str">
        <f t="shared" si="47"/>
        <v/>
      </c>
      <c r="O668" s="36"/>
      <c r="P668" s="36"/>
      <c r="Q668" s="34" t="str">
        <f t="shared" si="48"/>
        <v/>
      </c>
    </row>
    <row r="669" spans="2:17" x14ac:dyDescent="0.2">
      <c r="B669" s="36"/>
      <c r="C669" s="36"/>
      <c r="D669" s="33" t="str">
        <f t="shared" si="49"/>
        <v/>
      </c>
      <c r="E669" s="34" t="str">
        <f t="shared" si="45"/>
        <v/>
      </c>
      <c r="G669" s="36"/>
      <c r="H669" s="36"/>
      <c r="I669" s="34" t="str">
        <f t="shared" si="46"/>
        <v/>
      </c>
      <c r="K669" s="36"/>
      <c r="L669" s="36"/>
      <c r="M669" s="34" t="str">
        <f t="shared" si="47"/>
        <v/>
      </c>
      <c r="O669" s="36"/>
      <c r="P669" s="36"/>
      <c r="Q669" s="34" t="str">
        <f t="shared" si="48"/>
        <v/>
      </c>
    </row>
    <row r="670" spans="2:17" x14ac:dyDescent="0.2">
      <c r="B670" s="36"/>
      <c r="C670" s="36"/>
      <c r="D670" s="33" t="str">
        <f t="shared" si="49"/>
        <v/>
      </c>
      <c r="E670" s="34" t="str">
        <f t="shared" si="45"/>
        <v/>
      </c>
      <c r="G670" s="36"/>
      <c r="H670" s="36"/>
      <c r="I670" s="34" t="str">
        <f t="shared" si="46"/>
        <v/>
      </c>
      <c r="K670" s="36"/>
      <c r="L670" s="36"/>
      <c r="M670" s="34" t="str">
        <f t="shared" si="47"/>
        <v/>
      </c>
      <c r="O670" s="36"/>
      <c r="P670" s="36"/>
      <c r="Q670" s="34" t="str">
        <f t="shared" si="48"/>
        <v/>
      </c>
    </row>
    <row r="671" spans="2:17" x14ac:dyDescent="0.2">
      <c r="B671" s="36"/>
      <c r="C671" s="36"/>
      <c r="D671" s="33" t="str">
        <f t="shared" si="49"/>
        <v/>
      </c>
      <c r="E671" s="34" t="str">
        <f t="shared" ref="E671:E734" si="50">IF(ISBLANK(B671),"",IF(OR($AC$7="",$AE$7=""),"",IF(AND(MONTH(B671)&gt;=MONTH($AC$7&amp;1),MONTH(B671)&lt;=MONTH($AE$7&amp;1)),"summer","winter")))</f>
        <v/>
      </c>
      <c r="G671" s="36"/>
      <c r="H671" s="36"/>
      <c r="I671" s="34" t="str">
        <f t="shared" ref="I671:I734" si="51">IF(ISBLANK(G671),"",IF(OR($AC$7="",$AE$7=""),"",IF(AND(MONTH(G671)&gt;=MONTH($AC$7&amp;1),MONTH(G671)&lt;=MONTH($AE$7&amp;1)),"summer","winter")))</f>
        <v/>
      </c>
      <c r="K671" s="36"/>
      <c r="L671" s="36"/>
      <c r="M671" s="34" t="str">
        <f t="shared" ref="M671:M734" si="52">IF(ISBLANK(K671),"",IF(OR($AC$7="",$AE$7=""),"",IF(AND(MONTH(K671)&gt;=MONTH($AC$7&amp;1),MONTH(K671)&lt;=MONTH($AE$7&amp;1)),"summer","winter")))</f>
        <v/>
      </c>
      <c r="O671" s="36"/>
      <c r="P671" s="36"/>
      <c r="Q671" s="34" t="str">
        <f t="shared" ref="Q671:Q734" si="53">IF(ISBLANK(O671),"",IF(OR($AC$7="",$AE$7=""),"",IF(AND(MONTH(O671)&gt;=MONTH($AC$7&amp;1),MONTH(O671)&lt;=MONTH($AE$7&amp;1)),"summer","winter")))</f>
        <v/>
      </c>
    </row>
    <row r="672" spans="2:17" x14ac:dyDescent="0.2">
      <c r="B672" s="36"/>
      <c r="C672" s="36"/>
      <c r="D672" s="33" t="str">
        <f t="shared" ref="D672:D735" si="54">IF(ISBLANK(C672),"",IF(LEFT(C672,1)="&lt;",0,VALUE(C672)))</f>
        <v/>
      </c>
      <c r="E672" s="34" t="str">
        <f t="shared" si="50"/>
        <v/>
      </c>
      <c r="G672" s="36"/>
      <c r="H672" s="36"/>
      <c r="I672" s="34" t="str">
        <f t="shared" si="51"/>
        <v/>
      </c>
      <c r="K672" s="36"/>
      <c r="L672" s="36"/>
      <c r="M672" s="34" t="str">
        <f t="shared" si="52"/>
        <v/>
      </c>
      <c r="O672" s="36"/>
      <c r="P672" s="36"/>
      <c r="Q672" s="34" t="str">
        <f t="shared" si="53"/>
        <v/>
      </c>
    </row>
    <row r="673" spans="2:17" x14ac:dyDescent="0.2">
      <c r="B673" s="36"/>
      <c r="C673" s="36"/>
      <c r="D673" s="33" t="str">
        <f t="shared" si="54"/>
        <v/>
      </c>
      <c r="E673" s="34" t="str">
        <f t="shared" si="50"/>
        <v/>
      </c>
      <c r="G673" s="36"/>
      <c r="H673" s="36"/>
      <c r="I673" s="34" t="str">
        <f t="shared" si="51"/>
        <v/>
      </c>
      <c r="K673" s="36"/>
      <c r="L673" s="36"/>
      <c r="M673" s="34" t="str">
        <f t="shared" si="52"/>
        <v/>
      </c>
      <c r="O673" s="36"/>
      <c r="P673" s="36"/>
      <c r="Q673" s="34" t="str">
        <f t="shared" si="53"/>
        <v/>
      </c>
    </row>
    <row r="674" spans="2:17" x14ac:dyDescent="0.2">
      <c r="B674" s="36"/>
      <c r="C674" s="36"/>
      <c r="D674" s="33" t="str">
        <f t="shared" si="54"/>
        <v/>
      </c>
      <c r="E674" s="34" t="str">
        <f t="shared" si="50"/>
        <v/>
      </c>
      <c r="G674" s="36"/>
      <c r="H674" s="36"/>
      <c r="I674" s="34" t="str">
        <f t="shared" si="51"/>
        <v/>
      </c>
      <c r="K674" s="36"/>
      <c r="L674" s="36"/>
      <c r="M674" s="34" t="str">
        <f t="shared" si="52"/>
        <v/>
      </c>
      <c r="O674" s="36"/>
      <c r="P674" s="36"/>
      <c r="Q674" s="34" t="str">
        <f t="shared" si="53"/>
        <v/>
      </c>
    </row>
    <row r="675" spans="2:17" x14ac:dyDescent="0.2">
      <c r="B675" s="36"/>
      <c r="C675" s="36"/>
      <c r="D675" s="33" t="str">
        <f t="shared" si="54"/>
        <v/>
      </c>
      <c r="E675" s="34" t="str">
        <f t="shared" si="50"/>
        <v/>
      </c>
      <c r="G675" s="36"/>
      <c r="H675" s="36"/>
      <c r="I675" s="34" t="str">
        <f t="shared" si="51"/>
        <v/>
      </c>
      <c r="K675" s="36"/>
      <c r="L675" s="36"/>
      <c r="M675" s="34" t="str">
        <f t="shared" si="52"/>
        <v/>
      </c>
      <c r="O675" s="36"/>
      <c r="P675" s="36"/>
      <c r="Q675" s="34" t="str">
        <f t="shared" si="53"/>
        <v/>
      </c>
    </row>
    <row r="676" spans="2:17" x14ac:dyDescent="0.2">
      <c r="B676" s="36"/>
      <c r="C676" s="36"/>
      <c r="D676" s="33" t="str">
        <f t="shared" si="54"/>
        <v/>
      </c>
      <c r="E676" s="34" t="str">
        <f t="shared" si="50"/>
        <v/>
      </c>
      <c r="G676" s="36"/>
      <c r="H676" s="36"/>
      <c r="I676" s="34" t="str">
        <f t="shared" si="51"/>
        <v/>
      </c>
      <c r="K676" s="36"/>
      <c r="L676" s="36"/>
      <c r="M676" s="34" t="str">
        <f t="shared" si="52"/>
        <v/>
      </c>
      <c r="O676" s="36"/>
      <c r="P676" s="36"/>
      <c r="Q676" s="34" t="str">
        <f t="shared" si="53"/>
        <v/>
      </c>
    </row>
    <row r="677" spans="2:17" x14ac:dyDescent="0.2">
      <c r="B677" s="36"/>
      <c r="C677" s="36"/>
      <c r="D677" s="33" t="str">
        <f t="shared" si="54"/>
        <v/>
      </c>
      <c r="E677" s="34" t="str">
        <f t="shared" si="50"/>
        <v/>
      </c>
      <c r="G677" s="36"/>
      <c r="H677" s="36"/>
      <c r="I677" s="34" t="str">
        <f t="shared" si="51"/>
        <v/>
      </c>
      <c r="K677" s="36"/>
      <c r="L677" s="36"/>
      <c r="M677" s="34" t="str">
        <f t="shared" si="52"/>
        <v/>
      </c>
      <c r="O677" s="36"/>
      <c r="P677" s="36"/>
      <c r="Q677" s="34" t="str">
        <f t="shared" si="53"/>
        <v/>
      </c>
    </row>
    <row r="678" spans="2:17" x14ac:dyDescent="0.2">
      <c r="B678" s="36"/>
      <c r="C678" s="36"/>
      <c r="D678" s="33" t="str">
        <f t="shared" si="54"/>
        <v/>
      </c>
      <c r="E678" s="34" t="str">
        <f t="shared" si="50"/>
        <v/>
      </c>
      <c r="G678" s="36"/>
      <c r="H678" s="36"/>
      <c r="I678" s="34" t="str">
        <f t="shared" si="51"/>
        <v/>
      </c>
      <c r="K678" s="36"/>
      <c r="L678" s="36"/>
      <c r="M678" s="34" t="str">
        <f t="shared" si="52"/>
        <v/>
      </c>
      <c r="O678" s="36"/>
      <c r="P678" s="36"/>
      <c r="Q678" s="34" t="str">
        <f t="shared" si="53"/>
        <v/>
      </c>
    </row>
    <row r="679" spans="2:17" x14ac:dyDescent="0.2">
      <c r="B679" s="36"/>
      <c r="C679" s="36"/>
      <c r="D679" s="33" t="str">
        <f t="shared" si="54"/>
        <v/>
      </c>
      <c r="E679" s="34" t="str">
        <f t="shared" si="50"/>
        <v/>
      </c>
      <c r="G679" s="36"/>
      <c r="H679" s="36"/>
      <c r="I679" s="34" t="str">
        <f t="shared" si="51"/>
        <v/>
      </c>
      <c r="K679" s="36"/>
      <c r="L679" s="36"/>
      <c r="M679" s="34" t="str">
        <f t="shared" si="52"/>
        <v/>
      </c>
      <c r="O679" s="36"/>
      <c r="P679" s="36"/>
      <c r="Q679" s="34" t="str">
        <f t="shared" si="53"/>
        <v/>
      </c>
    </row>
    <row r="680" spans="2:17" x14ac:dyDescent="0.2">
      <c r="B680" s="36"/>
      <c r="C680" s="36"/>
      <c r="D680" s="33" t="str">
        <f t="shared" si="54"/>
        <v/>
      </c>
      <c r="E680" s="34" t="str">
        <f t="shared" si="50"/>
        <v/>
      </c>
      <c r="G680" s="36"/>
      <c r="H680" s="36"/>
      <c r="I680" s="34" t="str">
        <f t="shared" si="51"/>
        <v/>
      </c>
      <c r="K680" s="36"/>
      <c r="L680" s="36"/>
      <c r="M680" s="34" t="str">
        <f t="shared" si="52"/>
        <v/>
      </c>
      <c r="O680" s="36"/>
      <c r="P680" s="36"/>
      <c r="Q680" s="34" t="str">
        <f t="shared" si="53"/>
        <v/>
      </c>
    </row>
    <row r="681" spans="2:17" x14ac:dyDescent="0.2">
      <c r="B681" s="36"/>
      <c r="C681" s="36"/>
      <c r="D681" s="33" t="str">
        <f t="shared" si="54"/>
        <v/>
      </c>
      <c r="E681" s="34" t="str">
        <f t="shared" si="50"/>
        <v/>
      </c>
      <c r="G681" s="36"/>
      <c r="H681" s="36"/>
      <c r="I681" s="34" t="str">
        <f t="shared" si="51"/>
        <v/>
      </c>
      <c r="K681" s="36"/>
      <c r="L681" s="36"/>
      <c r="M681" s="34" t="str">
        <f t="shared" si="52"/>
        <v/>
      </c>
      <c r="O681" s="36"/>
      <c r="P681" s="36"/>
      <c r="Q681" s="34" t="str">
        <f t="shared" si="53"/>
        <v/>
      </c>
    </row>
    <row r="682" spans="2:17" x14ac:dyDescent="0.2">
      <c r="B682" s="36"/>
      <c r="C682" s="36"/>
      <c r="D682" s="33" t="str">
        <f t="shared" si="54"/>
        <v/>
      </c>
      <c r="E682" s="34" t="str">
        <f t="shared" si="50"/>
        <v/>
      </c>
      <c r="G682" s="36"/>
      <c r="H682" s="36"/>
      <c r="I682" s="34" t="str">
        <f t="shared" si="51"/>
        <v/>
      </c>
      <c r="K682" s="36"/>
      <c r="L682" s="36"/>
      <c r="M682" s="34" t="str">
        <f t="shared" si="52"/>
        <v/>
      </c>
      <c r="O682" s="36"/>
      <c r="P682" s="36"/>
      <c r="Q682" s="34" t="str">
        <f t="shared" si="53"/>
        <v/>
      </c>
    </row>
    <row r="683" spans="2:17" x14ac:dyDescent="0.2">
      <c r="B683" s="36"/>
      <c r="C683" s="36"/>
      <c r="D683" s="33" t="str">
        <f t="shared" si="54"/>
        <v/>
      </c>
      <c r="E683" s="34" t="str">
        <f t="shared" si="50"/>
        <v/>
      </c>
      <c r="G683" s="36"/>
      <c r="H683" s="36"/>
      <c r="I683" s="34" t="str">
        <f t="shared" si="51"/>
        <v/>
      </c>
      <c r="K683" s="36"/>
      <c r="L683" s="36"/>
      <c r="M683" s="34" t="str">
        <f t="shared" si="52"/>
        <v/>
      </c>
      <c r="O683" s="36"/>
      <c r="P683" s="36"/>
      <c r="Q683" s="34" t="str">
        <f t="shared" si="53"/>
        <v/>
      </c>
    </row>
    <row r="684" spans="2:17" x14ac:dyDescent="0.2">
      <c r="B684" s="36"/>
      <c r="C684" s="36"/>
      <c r="D684" s="33" t="str">
        <f t="shared" si="54"/>
        <v/>
      </c>
      <c r="E684" s="34" t="str">
        <f t="shared" si="50"/>
        <v/>
      </c>
      <c r="G684" s="36"/>
      <c r="H684" s="36"/>
      <c r="I684" s="34" t="str">
        <f t="shared" si="51"/>
        <v/>
      </c>
      <c r="K684" s="36"/>
      <c r="L684" s="36"/>
      <c r="M684" s="34" t="str">
        <f t="shared" si="52"/>
        <v/>
      </c>
      <c r="O684" s="36"/>
      <c r="P684" s="36"/>
      <c r="Q684" s="34" t="str">
        <f t="shared" si="53"/>
        <v/>
      </c>
    </row>
    <row r="685" spans="2:17" x14ac:dyDescent="0.2">
      <c r="B685" s="36"/>
      <c r="C685" s="36"/>
      <c r="D685" s="33" t="str">
        <f t="shared" si="54"/>
        <v/>
      </c>
      <c r="E685" s="34" t="str">
        <f t="shared" si="50"/>
        <v/>
      </c>
      <c r="G685" s="36"/>
      <c r="H685" s="36"/>
      <c r="I685" s="34" t="str">
        <f t="shared" si="51"/>
        <v/>
      </c>
      <c r="K685" s="36"/>
      <c r="L685" s="36"/>
      <c r="M685" s="34" t="str">
        <f t="shared" si="52"/>
        <v/>
      </c>
      <c r="O685" s="36"/>
      <c r="P685" s="36"/>
      <c r="Q685" s="34" t="str">
        <f t="shared" si="53"/>
        <v/>
      </c>
    </row>
    <row r="686" spans="2:17" x14ac:dyDescent="0.2">
      <c r="B686" s="36"/>
      <c r="C686" s="36"/>
      <c r="D686" s="33" t="str">
        <f t="shared" si="54"/>
        <v/>
      </c>
      <c r="E686" s="34" t="str">
        <f t="shared" si="50"/>
        <v/>
      </c>
      <c r="G686" s="36"/>
      <c r="H686" s="36"/>
      <c r="I686" s="34" t="str">
        <f t="shared" si="51"/>
        <v/>
      </c>
      <c r="K686" s="36"/>
      <c r="L686" s="36"/>
      <c r="M686" s="34" t="str">
        <f t="shared" si="52"/>
        <v/>
      </c>
      <c r="O686" s="36"/>
      <c r="P686" s="36"/>
      <c r="Q686" s="34" t="str">
        <f t="shared" si="53"/>
        <v/>
      </c>
    </row>
    <row r="687" spans="2:17" x14ac:dyDescent="0.2">
      <c r="B687" s="36"/>
      <c r="C687" s="36"/>
      <c r="D687" s="33" t="str">
        <f t="shared" si="54"/>
        <v/>
      </c>
      <c r="E687" s="34" t="str">
        <f t="shared" si="50"/>
        <v/>
      </c>
      <c r="G687" s="36"/>
      <c r="H687" s="36"/>
      <c r="I687" s="34" t="str">
        <f t="shared" si="51"/>
        <v/>
      </c>
      <c r="K687" s="36"/>
      <c r="L687" s="36"/>
      <c r="M687" s="34" t="str">
        <f t="shared" si="52"/>
        <v/>
      </c>
      <c r="O687" s="36"/>
      <c r="P687" s="36"/>
      <c r="Q687" s="34" t="str">
        <f t="shared" si="53"/>
        <v/>
      </c>
    </row>
    <row r="688" spans="2:17" x14ac:dyDescent="0.2">
      <c r="B688" s="36"/>
      <c r="C688" s="36"/>
      <c r="D688" s="33" t="str">
        <f t="shared" si="54"/>
        <v/>
      </c>
      <c r="E688" s="34" t="str">
        <f t="shared" si="50"/>
        <v/>
      </c>
      <c r="G688" s="36"/>
      <c r="H688" s="36"/>
      <c r="I688" s="34" t="str">
        <f t="shared" si="51"/>
        <v/>
      </c>
      <c r="K688" s="36"/>
      <c r="L688" s="36"/>
      <c r="M688" s="34" t="str">
        <f t="shared" si="52"/>
        <v/>
      </c>
      <c r="O688" s="36"/>
      <c r="P688" s="36"/>
      <c r="Q688" s="34" t="str">
        <f t="shared" si="53"/>
        <v/>
      </c>
    </row>
    <row r="689" spans="2:17" x14ac:dyDescent="0.2">
      <c r="B689" s="36"/>
      <c r="C689" s="36"/>
      <c r="D689" s="33" t="str">
        <f t="shared" si="54"/>
        <v/>
      </c>
      <c r="E689" s="34" t="str">
        <f t="shared" si="50"/>
        <v/>
      </c>
      <c r="G689" s="36"/>
      <c r="H689" s="36"/>
      <c r="I689" s="34" t="str">
        <f t="shared" si="51"/>
        <v/>
      </c>
      <c r="K689" s="36"/>
      <c r="L689" s="36"/>
      <c r="M689" s="34" t="str">
        <f t="shared" si="52"/>
        <v/>
      </c>
      <c r="O689" s="36"/>
      <c r="P689" s="36"/>
      <c r="Q689" s="34" t="str">
        <f t="shared" si="53"/>
        <v/>
      </c>
    </row>
    <row r="690" spans="2:17" x14ac:dyDescent="0.2">
      <c r="B690" s="36"/>
      <c r="C690" s="36"/>
      <c r="D690" s="33" t="str">
        <f t="shared" si="54"/>
        <v/>
      </c>
      <c r="E690" s="34" t="str">
        <f t="shared" si="50"/>
        <v/>
      </c>
      <c r="G690" s="36"/>
      <c r="H690" s="36"/>
      <c r="I690" s="34" t="str">
        <f t="shared" si="51"/>
        <v/>
      </c>
      <c r="K690" s="36"/>
      <c r="L690" s="36"/>
      <c r="M690" s="34" t="str">
        <f t="shared" si="52"/>
        <v/>
      </c>
      <c r="O690" s="36"/>
      <c r="P690" s="36"/>
      <c r="Q690" s="34" t="str">
        <f t="shared" si="53"/>
        <v/>
      </c>
    </row>
    <row r="691" spans="2:17" x14ac:dyDescent="0.2">
      <c r="B691" s="36"/>
      <c r="C691" s="36"/>
      <c r="D691" s="33" t="str">
        <f t="shared" si="54"/>
        <v/>
      </c>
      <c r="E691" s="34" t="str">
        <f t="shared" si="50"/>
        <v/>
      </c>
      <c r="G691" s="36"/>
      <c r="H691" s="36"/>
      <c r="I691" s="34" t="str">
        <f t="shared" si="51"/>
        <v/>
      </c>
      <c r="K691" s="36"/>
      <c r="L691" s="36"/>
      <c r="M691" s="34" t="str">
        <f t="shared" si="52"/>
        <v/>
      </c>
      <c r="O691" s="36"/>
      <c r="P691" s="36"/>
      <c r="Q691" s="34" t="str">
        <f t="shared" si="53"/>
        <v/>
      </c>
    </row>
    <row r="692" spans="2:17" x14ac:dyDescent="0.2">
      <c r="B692" s="36"/>
      <c r="C692" s="36"/>
      <c r="D692" s="33" t="str">
        <f t="shared" si="54"/>
        <v/>
      </c>
      <c r="E692" s="34" t="str">
        <f t="shared" si="50"/>
        <v/>
      </c>
      <c r="G692" s="36"/>
      <c r="H692" s="36"/>
      <c r="I692" s="34" t="str">
        <f t="shared" si="51"/>
        <v/>
      </c>
      <c r="K692" s="36"/>
      <c r="L692" s="36"/>
      <c r="M692" s="34" t="str">
        <f t="shared" si="52"/>
        <v/>
      </c>
      <c r="O692" s="36"/>
      <c r="P692" s="36"/>
      <c r="Q692" s="34" t="str">
        <f t="shared" si="53"/>
        <v/>
      </c>
    </row>
    <row r="693" spans="2:17" x14ac:dyDescent="0.2">
      <c r="B693" s="36"/>
      <c r="C693" s="36"/>
      <c r="D693" s="33" t="str">
        <f t="shared" si="54"/>
        <v/>
      </c>
      <c r="E693" s="34" t="str">
        <f t="shared" si="50"/>
        <v/>
      </c>
      <c r="G693" s="36"/>
      <c r="H693" s="36"/>
      <c r="I693" s="34" t="str">
        <f t="shared" si="51"/>
        <v/>
      </c>
      <c r="K693" s="36"/>
      <c r="L693" s="36"/>
      <c r="M693" s="34" t="str">
        <f t="shared" si="52"/>
        <v/>
      </c>
      <c r="O693" s="36"/>
      <c r="P693" s="36"/>
      <c r="Q693" s="34" t="str">
        <f t="shared" si="53"/>
        <v/>
      </c>
    </row>
    <row r="694" spans="2:17" x14ac:dyDescent="0.2">
      <c r="B694" s="36"/>
      <c r="C694" s="36"/>
      <c r="D694" s="33" t="str">
        <f t="shared" si="54"/>
        <v/>
      </c>
      <c r="E694" s="34" t="str">
        <f t="shared" si="50"/>
        <v/>
      </c>
      <c r="G694" s="36"/>
      <c r="H694" s="36"/>
      <c r="I694" s="34" t="str">
        <f t="shared" si="51"/>
        <v/>
      </c>
      <c r="K694" s="36"/>
      <c r="L694" s="36"/>
      <c r="M694" s="34" t="str">
        <f t="shared" si="52"/>
        <v/>
      </c>
      <c r="O694" s="36"/>
      <c r="P694" s="36"/>
      <c r="Q694" s="34" t="str">
        <f t="shared" si="53"/>
        <v/>
      </c>
    </row>
    <row r="695" spans="2:17" x14ac:dyDescent="0.2">
      <c r="B695" s="36"/>
      <c r="C695" s="36"/>
      <c r="D695" s="33" t="str">
        <f t="shared" si="54"/>
        <v/>
      </c>
      <c r="E695" s="34" t="str">
        <f t="shared" si="50"/>
        <v/>
      </c>
      <c r="G695" s="36"/>
      <c r="H695" s="36"/>
      <c r="I695" s="34" t="str">
        <f t="shared" si="51"/>
        <v/>
      </c>
      <c r="K695" s="36"/>
      <c r="L695" s="36"/>
      <c r="M695" s="34" t="str">
        <f t="shared" si="52"/>
        <v/>
      </c>
      <c r="O695" s="36"/>
      <c r="P695" s="36"/>
      <c r="Q695" s="34" t="str">
        <f t="shared" si="53"/>
        <v/>
      </c>
    </row>
    <row r="696" spans="2:17" x14ac:dyDescent="0.2">
      <c r="B696" s="36"/>
      <c r="C696" s="36"/>
      <c r="D696" s="33" t="str">
        <f t="shared" si="54"/>
        <v/>
      </c>
      <c r="E696" s="34" t="str">
        <f t="shared" si="50"/>
        <v/>
      </c>
      <c r="G696" s="36"/>
      <c r="H696" s="36"/>
      <c r="I696" s="34" t="str">
        <f t="shared" si="51"/>
        <v/>
      </c>
      <c r="K696" s="36"/>
      <c r="L696" s="36"/>
      <c r="M696" s="34" t="str">
        <f t="shared" si="52"/>
        <v/>
      </c>
      <c r="O696" s="36"/>
      <c r="P696" s="36"/>
      <c r="Q696" s="34" t="str">
        <f t="shared" si="53"/>
        <v/>
      </c>
    </row>
    <row r="697" spans="2:17" x14ac:dyDescent="0.2">
      <c r="B697" s="36"/>
      <c r="C697" s="36"/>
      <c r="D697" s="33" t="str">
        <f t="shared" si="54"/>
        <v/>
      </c>
      <c r="E697" s="34" t="str">
        <f t="shared" si="50"/>
        <v/>
      </c>
      <c r="G697" s="36"/>
      <c r="H697" s="36"/>
      <c r="I697" s="34" t="str">
        <f t="shared" si="51"/>
        <v/>
      </c>
      <c r="K697" s="36"/>
      <c r="L697" s="36"/>
      <c r="M697" s="34" t="str">
        <f t="shared" si="52"/>
        <v/>
      </c>
      <c r="O697" s="36"/>
      <c r="P697" s="36"/>
      <c r="Q697" s="34" t="str">
        <f t="shared" si="53"/>
        <v/>
      </c>
    </row>
    <row r="698" spans="2:17" x14ac:dyDescent="0.2">
      <c r="B698" s="36"/>
      <c r="C698" s="36"/>
      <c r="D698" s="33" t="str">
        <f t="shared" si="54"/>
        <v/>
      </c>
      <c r="E698" s="34" t="str">
        <f t="shared" si="50"/>
        <v/>
      </c>
      <c r="G698" s="36"/>
      <c r="H698" s="36"/>
      <c r="I698" s="34" t="str">
        <f t="shared" si="51"/>
        <v/>
      </c>
      <c r="K698" s="36"/>
      <c r="L698" s="36"/>
      <c r="M698" s="34" t="str">
        <f t="shared" si="52"/>
        <v/>
      </c>
      <c r="O698" s="36"/>
      <c r="P698" s="36"/>
      <c r="Q698" s="34" t="str">
        <f t="shared" si="53"/>
        <v/>
      </c>
    </row>
    <row r="699" spans="2:17" x14ac:dyDescent="0.2">
      <c r="B699" s="36"/>
      <c r="C699" s="36"/>
      <c r="D699" s="33" t="str">
        <f t="shared" si="54"/>
        <v/>
      </c>
      <c r="E699" s="34" t="str">
        <f t="shared" si="50"/>
        <v/>
      </c>
      <c r="G699" s="36"/>
      <c r="H699" s="36"/>
      <c r="I699" s="34" t="str">
        <f t="shared" si="51"/>
        <v/>
      </c>
      <c r="K699" s="36"/>
      <c r="L699" s="36"/>
      <c r="M699" s="34" t="str">
        <f t="shared" si="52"/>
        <v/>
      </c>
      <c r="O699" s="36"/>
      <c r="P699" s="36"/>
      <c r="Q699" s="34" t="str">
        <f t="shared" si="53"/>
        <v/>
      </c>
    </row>
    <row r="700" spans="2:17" x14ac:dyDescent="0.2">
      <c r="B700" s="36"/>
      <c r="C700" s="36"/>
      <c r="D700" s="33" t="str">
        <f t="shared" si="54"/>
        <v/>
      </c>
      <c r="E700" s="34" t="str">
        <f t="shared" si="50"/>
        <v/>
      </c>
      <c r="G700" s="36"/>
      <c r="H700" s="36"/>
      <c r="I700" s="34" t="str">
        <f t="shared" si="51"/>
        <v/>
      </c>
      <c r="K700" s="36"/>
      <c r="L700" s="36"/>
      <c r="M700" s="34" t="str">
        <f t="shared" si="52"/>
        <v/>
      </c>
      <c r="O700" s="36"/>
      <c r="P700" s="36"/>
      <c r="Q700" s="34" t="str">
        <f t="shared" si="53"/>
        <v/>
      </c>
    </row>
    <row r="701" spans="2:17" x14ac:dyDescent="0.2">
      <c r="B701" s="36"/>
      <c r="C701" s="36"/>
      <c r="D701" s="33" t="str">
        <f t="shared" si="54"/>
        <v/>
      </c>
      <c r="E701" s="34" t="str">
        <f t="shared" si="50"/>
        <v/>
      </c>
      <c r="G701" s="36"/>
      <c r="H701" s="36"/>
      <c r="I701" s="34" t="str">
        <f t="shared" si="51"/>
        <v/>
      </c>
      <c r="K701" s="36"/>
      <c r="L701" s="36"/>
      <c r="M701" s="34" t="str">
        <f t="shared" si="52"/>
        <v/>
      </c>
      <c r="O701" s="36"/>
      <c r="P701" s="36"/>
      <c r="Q701" s="34" t="str">
        <f t="shared" si="53"/>
        <v/>
      </c>
    </row>
    <row r="702" spans="2:17" x14ac:dyDescent="0.2">
      <c r="B702" s="36"/>
      <c r="C702" s="36"/>
      <c r="D702" s="33" t="str">
        <f t="shared" si="54"/>
        <v/>
      </c>
      <c r="E702" s="34" t="str">
        <f t="shared" si="50"/>
        <v/>
      </c>
      <c r="G702" s="36"/>
      <c r="H702" s="36"/>
      <c r="I702" s="34" t="str">
        <f t="shared" si="51"/>
        <v/>
      </c>
      <c r="K702" s="36"/>
      <c r="L702" s="36"/>
      <c r="M702" s="34" t="str">
        <f t="shared" si="52"/>
        <v/>
      </c>
      <c r="O702" s="36"/>
      <c r="P702" s="36"/>
      <c r="Q702" s="34" t="str">
        <f t="shared" si="53"/>
        <v/>
      </c>
    </row>
    <row r="703" spans="2:17" x14ac:dyDescent="0.2">
      <c r="B703" s="36"/>
      <c r="C703" s="36"/>
      <c r="D703" s="33" t="str">
        <f t="shared" si="54"/>
        <v/>
      </c>
      <c r="E703" s="34" t="str">
        <f t="shared" si="50"/>
        <v/>
      </c>
      <c r="G703" s="36"/>
      <c r="H703" s="36"/>
      <c r="I703" s="34" t="str">
        <f t="shared" si="51"/>
        <v/>
      </c>
      <c r="K703" s="36"/>
      <c r="L703" s="36"/>
      <c r="M703" s="34" t="str">
        <f t="shared" si="52"/>
        <v/>
      </c>
      <c r="O703" s="36"/>
      <c r="P703" s="36"/>
      <c r="Q703" s="34" t="str">
        <f t="shared" si="53"/>
        <v/>
      </c>
    </row>
    <row r="704" spans="2:17" x14ac:dyDescent="0.2">
      <c r="B704" s="36"/>
      <c r="C704" s="36"/>
      <c r="D704" s="33" t="str">
        <f t="shared" si="54"/>
        <v/>
      </c>
      <c r="E704" s="34" t="str">
        <f t="shared" si="50"/>
        <v/>
      </c>
      <c r="G704" s="36"/>
      <c r="H704" s="36"/>
      <c r="I704" s="34" t="str">
        <f t="shared" si="51"/>
        <v/>
      </c>
      <c r="K704" s="36"/>
      <c r="L704" s="36"/>
      <c r="M704" s="34" t="str">
        <f t="shared" si="52"/>
        <v/>
      </c>
      <c r="O704" s="36"/>
      <c r="P704" s="36"/>
      <c r="Q704" s="34" t="str">
        <f t="shared" si="53"/>
        <v/>
      </c>
    </row>
    <row r="705" spans="2:17" x14ac:dyDescent="0.2">
      <c r="B705" s="36"/>
      <c r="C705" s="36"/>
      <c r="D705" s="33" t="str">
        <f t="shared" si="54"/>
        <v/>
      </c>
      <c r="E705" s="34" t="str">
        <f t="shared" si="50"/>
        <v/>
      </c>
      <c r="G705" s="36"/>
      <c r="H705" s="36"/>
      <c r="I705" s="34" t="str">
        <f t="shared" si="51"/>
        <v/>
      </c>
      <c r="K705" s="36"/>
      <c r="L705" s="36"/>
      <c r="M705" s="34" t="str">
        <f t="shared" si="52"/>
        <v/>
      </c>
      <c r="O705" s="36"/>
      <c r="P705" s="36"/>
      <c r="Q705" s="34" t="str">
        <f t="shared" si="53"/>
        <v/>
      </c>
    </row>
    <row r="706" spans="2:17" x14ac:dyDescent="0.2">
      <c r="B706" s="36"/>
      <c r="C706" s="36"/>
      <c r="D706" s="33" t="str">
        <f t="shared" si="54"/>
        <v/>
      </c>
      <c r="E706" s="34" t="str">
        <f t="shared" si="50"/>
        <v/>
      </c>
      <c r="G706" s="36"/>
      <c r="H706" s="36"/>
      <c r="I706" s="34" t="str">
        <f t="shared" si="51"/>
        <v/>
      </c>
      <c r="K706" s="36"/>
      <c r="L706" s="36"/>
      <c r="M706" s="34" t="str">
        <f t="shared" si="52"/>
        <v/>
      </c>
      <c r="O706" s="36"/>
      <c r="P706" s="36"/>
      <c r="Q706" s="34" t="str">
        <f t="shared" si="53"/>
        <v/>
      </c>
    </row>
    <row r="707" spans="2:17" x14ac:dyDescent="0.2">
      <c r="B707" s="36"/>
      <c r="C707" s="36"/>
      <c r="D707" s="33" t="str">
        <f t="shared" si="54"/>
        <v/>
      </c>
      <c r="E707" s="34" t="str">
        <f t="shared" si="50"/>
        <v/>
      </c>
      <c r="G707" s="36"/>
      <c r="H707" s="36"/>
      <c r="I707" s="34" t="str">
        <f t="shared" si="51"/>
        <v/>
      </c>
      <c r="K707" s="36"/>
      <c r="L707" s="36"/>
      <c r="M707" s="34" t="str">
        <f t="shared" si="52"/>
        <v/>
      </c>
      <c r="O707" s="36"/>
      <c r="P707" s="36"/>
      <c r="Q707" s="34" t="str">
        <f t="shared" si="53"/>
        <v/>
      </c>
    </row>
    <row r="708" spans="2:17" x14ac:dyDescent="0.2">
      <c r="B708" s="36"/>
      <c r="C708" s="36"/>
      <c r="D708" s="33" t="str">
        <f t="shared" si="54"/>
        <v/>
      </c>
      <c r="E708" s="34" t="str">
        <f t="shared" si="50"/>
        <v/>
      </c>
      <c r="G708" s="36"/>
      <c r="H708" s="36"/>
      <c r="I708" s="34" t="str">
        <f t="shared" si="51"/>
        <v/>
      </c>
      <c r="K708" s="36"/>
      <c r="L708" s="36"/>
      <c r="M708" s="34" t="str">
        <f t="shared" si="52"/>
        <v/>
      </c>
      <c r="O708" s="36"/>
      <c r="P708" s="36"/>
      <c r="Q708" s="34" t="str">
        <f t="shared" si="53"/>
        <v/>
      </c>
    </row>
    <row r="709" spans="2:17" x14ac:dyDescent="0.2">
      <c r="B709" s="36"/>
      <c r="C709" s="36"/>
      <c r="D709" s="33" t="str">
        <f t="shared" si="54"/>
        <v/>
      </c>
      <c r="E709" s="34" t="str">
        <f t="shared" si="50"/>
        <v/>
      </c>
      <c r="G709" s="36"/>
      <c r="H709" s="36"/>
      <c r="I709" s="34" t="str">
        <f t="shared" si="51"/>
        <v/>
      </c>
      <c r="K709" s="36"/>
      <c r="L709" s="36"/>
      <c r="M709" s="34" t="str">
        <f t="shared" si="52"/>
        <v/>
      </c>
      <c r="O709" s="36"/>
      <c r="P709" s="36"/>
      <c r="Q709" s="34" t="str">
        <f t="shared" si="53"/>
        <v/>
      </c>
    </row>
    <row r="710" spans="2:17" x14ac:dyDescent="0.2">
      <c r="B710" s="36"/>
      <c r="C710" s="36"/>
      <c r="D710" s="33" t="str">
        <f t="shared" si="54"/>
        <v/>
      </c>
      <c r="E710" s="34" t="str">
        <f t="shared" si="50"/>
        <v/>
      </c>
      <c r="G710" s="36"/>
      <c r="H710" s="36"/>
      <c r="I710" s="34" t="str">
        <f t="shared" si="51"/>
        <v/>
      </c>
      <c r="K710" s="36"/>
      <c r="L710" s="36"/>
      <c r="M710" s="34" t="str">
        <f t="shared" si="52"/>
        <v/>
      </c>
      <c r="O710" s="36"/>
      <c r="P710" s="36"/>
      <c r="Q710" s="34" t="str">
        <f t="shared" si="53"/>
        <v/>
      </c>
    </row>
    <row r="711" spans="2:17" x14ac:dyDescent="0.2">
      <c r="B711" s="36"/>
      <c r="C711" s="36"/>
      <c r="D711" s="33" t="str">
        <f t="shared" si="54"/>
        <v/>
      </c>
      <c r="E711" s="34" t="str">
        <f t="shared" si="50"/>
        <v/>
      </c>
      <c r="G711" s="36"/>
      <c r="H711" s="36"/>
      <c r="I711" s="34" t="str">
        <f t="shared" si="51"/>
        <v/>
      </c>
      <c r="K711" s="36"/>
      <c r="L711" s="36"/>
      <c r="M711" s="34" t="str">
        <f t="shared" si="52"/>
        <v/>
      </c>
      <c r="O711" s="36"/>
      <c r="P711" s="36"/>
      <c r="Q711" s="34" t="str">
        <f t="shared" si="53"/>
        <v/>
      </c>
    </row>
    <row r="712" spans="2:17" x14ac:dyDescent="0.2">
      <c r="B712" s="36"/>
      <c r="C712" s="36"/>
      <c r="D712" s="33" t="str">
        <f t="shared" si="54"/>
        <v/>
      </c>
      <c r="E712" s="34" t="str">
        <f t="shared" si="50"/>
        <v/>
      </c>
      <c r="G712" s="36"/>
      <c r="H712" s="36"/>
      <c r="I712" s="34" t="str">
        <f t="shared" si="51"/>
        <v/>
      </c>
      <c r="K712" s="36"/>
      <c r="L712" s="36"/>
      <c r="M712" s="34" t="str">
        <f t="shared" si="52"/>
        <v/>
      </c>
      <c r="O712" s="36"/>
      <c r="P712" s="36"/>
      <c r="Q712" s="34" t="str">
        <f t="shared" si="53"/>
        <v/>
      </c>
    </row>
    <row r="713" spans="2:17" x14ac:dyDescent="0.2">
      <c r="B713" s="36"/>
      <c r="C713" s="36"/>
      <c r="D713" s="33" t="str">
        <f t="shared" si="54"/>
        <v/>
      </c>
      <c r="E713" s="34" t="str">
        <f t="shared" si="50"/>
        <v/>
      </c>
      <c r="G713" s="36"/>
      <c r="H713" s="36"/>
      <c r="I713" s="34" t="str">
        <f t="shared" si="51"/>
        <v/>
      </c>
      <c r="K713" s="36"/>
      <c r="L713" s="36"/>
      <c r="M713" s="34" t="str">
        <f t="shared" si="52"/>
        <v/>
      </c>
      <c r="O713" s="36"/>
      <c r="P713" s="36"/>
      <c r="Q713" s="34" t="str">
        <f t="shared" si="53"/>
        <v/>
      </c>
    </row>
    <row r="714" spans="2:17" x14ac:dyDescent="0.2">
      <c r="B714" s="36"/>
      <c r="C714" s="36"/>
      <c r="D714" s="33" t="str">
        <f t="shared" si="54"/>
        <v/>
      </c>
      <c r="E714" s="34" t="str">
        <f t="shared" si="50"/>
        <v/>
      </c>
      <c r="G714" s="36"/>
      <c r="H714" s="36"/>
      <c r="I714" s="34" t="str">
        <f t="shared" si="51"/>
        <v/>
      </c>
      <c r="K714" s="36"/>
      <c r="L714" s="36"/>
      <c r="M714" s="34" t="str">
        <f t="shared" si="52"/>
        <v/>
      </c>
      <c r="O714" s="36"/>
      <c r="P714" s="36"/>
      <c r="Q714" s="34" t="str">
        <f t="shared" si="53"/>
        <v/>
      </c>
    </row>
    <row r="715" spans="2:17" x14ac:dyDescent="0.2">
      <c r="B715" s="36"/>
      <c r="C715" s="36"/>
      <c r="D715" s="33" t="str">
        <f t="shared" si="54"/>
        <v/>
      </c>
      <c r="E715" s="34" t="str">
        <f t="shared" si="50"/>
        <v/>
      </c>
      <c r="G715" s="36"/>
      <c r="H715" s="36"/>
      <c r="I715" s="34" t="str">
        <f t="shared" si="51"/>
        <v/>
      </c>
      <c r="K715" s="36"/>
      <c r="L715" s="36"/>
      <c r="M715" s="34" t="str">
        <f t="shared" si="52"/>
        <v/>
      </c>
      <c r="O715" s="36"/>
      <c r="P715" s="36"/>
      <c r="Q715" s="34" t="str">
        <f t="shared" si="53"/>
        <v/>
      </c>
    </row>
    <row r="716" spans="2:17" x14ac:dyDescent="0.2">
      <c r="B716" s="36"/>
      <c r="C716" s="36"/>
      <c r="D716" s="33" t="str">
        <f t="shared" si="54"/>
        <v/>
      </c>
      <c r="E716" s="34" t="str">
        <f t="shared" si="50"/>
        <v/>
      </c>
      <c r="G716" s="36"/>
      <c r="H716" s="36"/>
      <c r="I716" s="34" t="str">
        <f t="shared" si="51"/>
        <v/>
      </c>
      <c r="K716" s="36"/>
      <c r="L716" s="36"/>
      <c r="M716" s="34" t="str">
        <f t="shared" si="52"/>
        <v/>
      </c>
      <c r="O716" s="36"/>
      <c r="P716" s="36"/>
      <c r="Q716" s="34" t="str">
        <f t="shared" si="53"/>
        <v/>
      </c>
    </row>
    <row r="717" spans="2:17" x14ac:dyDescent="0.2">
      <c r="B717" s="36"/>
      <c r="C717" s="36"/>
      <c r="D717" s="33" t="str">
        <f t="shared" si="54"/>
        <v/>
      </c>
      <c r="E717" s="34" t="str">
        <f t="shared" si="50"/>
        <v/>
      </c>
      <c r="G717" s="36"/>
      <c r="H717" s="36"/>
      <c r="I717" s="34" t="str">
        <f t="shared" si="51"/>
        <v/>
      </c>
      <c r="K717" s="36"/>
      <c r="L717" s="36"/>
      <c r="M717" s="34" t="str">
        <f t="shared" si="52"/>
        <v/>
      </c>
      <c r="O717" s="36"/>
      <c r="P717" s="36"/>
      <c r="Q717" s="34" t="str">
        <f t="shared" si="53"/>
        <v/>
      </c>
    </row>
    <row r="718" spans="2:17" x14ac:dyDescent="0.2">
      <c r="B718" s="36"/>
      <c r="C718" s="36"/>
      <c r="D718" s="33" t="str">
        <f t="shared" si="54"/>
        <v/>
      </c>
      <c r="E718" s="34" t="str">
        <f t="shared" si="50"/>
        <v/>
      </c>
      <c r="G718" s="36"/>
      <c r="H718" s="36"/>
      <c r="I718" s="34" t="str">
        <f t="shared" si="51"/>
        <v/>
      </c>
      <c r="K718" s="36"/>
      <c r="L718" s="36"/>
      <c r="M718" s="34" t="str">
        <f t="shared" si="52"/>
        <v/>
      </c>
      <c r="O718" s="36"/>
      <c r="P718" s="36"/>
      <c r="Q718" s="34" t="str">
        <f t="shared" si="53"/>
        <v/>
      </c>
    </row>
    <row r="719" spans="2:17" x14ac:dyDescent="0.2">
      <c r="B719" s="36"/>
      <c r="C719" s="36"/>
      <c r="D719" s="33" t="str">
        <f t="shared" si="54"/>
        <v/>
      </c>
      <c r="E719" s="34" t="str">
        <f t="shared" si="50"/>
        <v/>
      </c>
      <c r="G719" s="36"/>
      <c r="H719" s="36"/>
      <c r="I719" s="34" t="str">
        <f t="shared" si="51"/>
        <v/>
      </c>
      <c r="K719" s="36"/>
      <c r="L719" s="36"/>
      <c r="M719" s="34" t="str">
        <f t="shared" si="52"/>
        <v/>
      </c>
      <c r="O719" s="36"/>
      <c r="P719" s="36"/>
      <c r="Q719" s="34" t="str">
        <f t="shared" si="53"/>
        <v/>
      </c>
    </row>
    <row r="720" spans="2:17" x14ac:dyDescent="0.2">
      <c r="B720" s="36"/>
      <c r="C720" s="36"/>
      <c r="D720" s="33" t="str">
        <f t="shared" si="54"/>
        <v/>
      </c>
      <c r="E720" s="34" t="str">
        <f t="shared" si="50"/>
        <v/>
      </c>
      <c r="G720" s="36"/>
      <c r="H720" s="36"/>
      <c r="I720" s="34" t="str">
        <f t="shared" si="51"/>
        <v/>
      </c>
      <c r="K720" s="36"/>
      <c r="L720" s="36"/>
      <c r="M720" s="34" t="str">
        <f t="shared" si="52"/>
        <v/>
      </c>
      <c r="O720" s="36"/>
      <c r="P720" s="36"/>
      <c r="Q720" s="34" t="str">
        <f t="shared" si="53"/>
        <v/>
      </c>
    </row>
    <row r="721" spans="2:17" x14ac:dyDescent="0.2">
      <c r="B721" s="36"/>
      <c r="C721" s="36"/>
      <c r="D721" s="33" t="str">
        <f t="shared" si="54"/>
        <v/>
      </c>
      <c r="E721" s="34" t="str">
        <f t="shared" si="50"/>
        <v/>
      </c>
      <c r="G721" s="36"/>
      <c r="H721" s="36"/>
      <c r="I721" s="34" t="str">
        <f t="shared" si="51"/>
        <v/>
      </c>
      <c r="K721" s="36"/>
      <c r="L721" s="36"/>
      <c r="M721" s="34" t="str">
        <f t="shared" si="52"/>
        <v/>
      </c>
      <c r="O721" s="36"/>
      <c r="P721" s="36"/>
      <c r="Q721" s="34" t="str">
        <f t="shared" si="53"/>
        <v/>
      </c>
    </row>
    <row r="722" spans="2:17" x14ac:dyDescent="0.2">
      <c r="B722" s="36"/>
      <c r="C722" s="36"/>
      <c r="D722" s="33" t="str">
        <f t="shared" si="54"/>
        <v/>
      </c>
      <c r="E722" s="34" t="str">
        <f t="shared" si="50"/>
        <v/>
      </c>
      <c r="G722" s="36"/>
      <c r="H722" s="36"/>
      <c r="I722" s="34" t="str">
        <f t="shared" si="51"/>
        <v/>
      </c>
      <c r="K722" s="36"/>
      <c r="L722" s="36"/>
      <c r="M722" s="34" t="str">
        <f t="shared" si="52"/>
        <v/>
      </c>
      <c r="O722" s="36"/>
      <c r="P722" s="36"/>
      <c r="Q722" s="34" t="str">
        <f t="shared" si="53"/>
        <v/>
      </c>
    </row>
    <row r="723" spans="2:17" x14ac:dyDescent="0.2">
      <c r="B723" s="36"/>
      <c r="C723" s="36"/>
      <c r="D723" s="33" t="str">
        <f t="shared" si="54"/>
        <v/>
      </c>
      <c r="E723" s="34" t="str">
        <f t="shared" si="50"/>
        <v/>
      </c>
      <c r="G723" s="36"/>
      <c r="H723" s="36"/>
      <c r="I723" s="34" t="str">
        <f t="shared" si="51"/>
        <v/>
      </c>
      <c r="K723" s="36"/>
      <c r="L723" s="36"/>
      <c r="M723" s="34" t="str">
        <f t="shared" si="52"/>
        <v/>
      </c>
      <c r="O723" s="36"/>
      <c r="P723" s="36"/>
      <c r="Q723" s="34" t="str">
        <f t="shared" si="53"/>
        <v/>
      </c>
    </row>
    <row r="724" spans="2:17" x14ac:dyDescent="0.2">
      <c r="B724" s="36"/>
      <c r="C724" s="36"/>
      <c r="D724" s="33" t="str">
        <f t="shared" si="54"/>
        <v/>
      </c>
      <c r="E724" s="34" t="str">
        <f t="shared" si="50"/>
        <v/>
      </c>
      <c r="G724" s="36"/>
      <c r="H724" s="36"/>
      <c r="I724" s="34" t="str">
        <f t="shared" si="51"/>
        <v/>
      </c>
      <c r="K724" s="36"/>
      <c r="L724" s="36"/>
      <c r="M724" s="34" t="str">
        <f t="shared" si="52"/>
        <v/>
      </c>
      <c r="O724" s="36"/>
      <c r="P724" s="36"/>
      <c r="Q724" s="34" t="str">
        <f t="shared" si="53"/>
        <v/>
      </c>
    </row>
    <row r="725" spans="2:17" x14ac:dyDescent="0.2">
      <c r="B725" s="36"/>
      <c r="C725" s="36"/>
      <c r="D725" s="33" t="str">
        <f t="shared" si="54"/>
        <v/>
      </c>
      <c r="E725" s="34" t="str">
        <f t="shared" si="50"/>
        <v/>
      </c>
      <c r="G725" s="36"/>
      <c r="H725" s="36"/>
      <c r="I725" s="34" t="str">
        <f t="shared" si="51"/>
        <v/>
      </c>
      <c r="K725" s="36"/>
      <c r="L725" s="36"/>
      <c r="M725" s="34" t="str">
        <f t="shared" si="52"/>
        <v/>
      </c>
      <c r="O725" s="36"/>
      <c r="P725" s="36"/>
      <c r="Q725" s="34" t="str">
        <f t="shared" si="53"/>
        <v/>
      </c>
    </row>
    <row r="726" spans="2:17" x14ac:dyDescent="0.2">
      <c r="B726" s="36"/>
      <c r="C726" s="36"/>
      <c r="D726" s="33" t="str">
        <f t="shared" si="54"/>
        <v/>
      </c>
      <c r="E726" s="34" t="str">
        <f t="shared" si="50"/>
        <v/>
      </c>
      <c r="G726" s="36"/>
      <c r="H726" s="36"/>
      <c r="I726" s="34" t="str">
        <f t="shared" si="51"/>
        <v/>
      </c>
      <c r="K726" s="36"/>
      <c r="L726" s="36"/>
      <c r="M726" s="34" t="str">
        <f t="shared" si="52"/>
        <v/>
      </c>
      <c r="O726" s="36"/>
      <c r="P726" s="36"/>
      <c r="Q726" s="34" t="str">
        <f t="shared" si="53"/>
        <v/>
      </c>
    </row>
    <row r="727" spans="2:17" x14ac:dyDescent="0.2">
      <c r="B727" s="36"/>
      <c r="C727" s="36"/>
      <c r="D727" s="33" t="str">
        <f t="shared" si="54"/>
        <v/>
      </c>
      <c r="E727" s="34" t="str">
        <f t="shared" si="50"/>
        <v/>
      </c>
      <c r="G727" s="36"/>
      <c r="H727" s="36"/>
      <c r="I727" s="34" t="str">
        <f t="shared" si="51"/>
        <v/>
      </c>
      <c r="K727" s="36"/>
      <c r="L727" s="36"/>
      <c r="M727" s="34" t="str">
        <f t="shared" si="52"/>
        <v/>
      </c>
      <c r="O727" s="36"/>
      <c r="P727" s="36"/>
      <c r="Q727" s="34" t="str">
        <f t="shared" si="53"/>
        <v/>
      </c>
    </row>
    <row r="728" spans="2:17" x14ac:dyDescent="0.2">
      <c r="B728" s="36"/>
      <c r="C728" s="36"/>
      <c r="D728" s="33" t="str">
        <f t="shared" si="54"/>
        <v/>
      </c>
      <c r="E728" s="34" t="str">
        <f t="shared" si="50"/>
        <v/>
      </c>
      <c r="G728" s="36"/>
      <c r="H728" s="36"/>
      <c r="I728" s="34" t="str">
        <f t="shared" si="51"/>
        <v/>
      </c>
      <c r="K728" s="36"/>
      <c r="L728" s="36"/>
      <c r="M728" s="34" t="str">
        <f t="shared" si="52"/>
        <v/>
      </c>
      <c r="O728" s="36"/>
      <c r="P728" s="36"/>
      <c r="Q728" s="34" t="str">
        <f t="shared" si="53"/>
        <v/>
      </c>
    </row>
    <row r="729" spans="2:17" x14ac:dyDescent="0.2">
      <c r="B729" s="36"/>
      <c r="C729" s="36"/>
      <c r="D729" s="33" t="str">
        <f t="shared" si="54"/>
        <v/>
      </c>
      <c r="E729" s="34" t="str">
        <f t="shared" si="50"/>
        <v/>
      </c>
      <c r="G729" s="36"/>
      <c r="H729" s="36"/>
      <c r="I729" s="34" t="str">
        <f t="shared" si="51"/>
        <v/>
      </c>
      <c r="K729" s="36"/>
      <c r="L729" s="36"/>
      <c r="M729" s="34" t="str">
        <f t="shared" si="52"/>
        <v/>
      </c>
      <c r="O729" s="36"/>
      <c r="P729" s="36"/>
      <c r="Q729" s="34" t="str">
        <f t="shared" si="53"/>
        <v/>
      </c>
    </row>
    <row r="730" spans="2:17" x14ac:dyDescent="0.2">
      <c r="B730" s="36"/>
      <c r="C730" s="36"/>
      <c r="D730" s="33" t="str">
        <f t="shared" si="54"/>
        <v/>
      </c>
      <c r="E730" s="34" t="str">
        <f t="shared" si="50"/>
        <v/>
      </c>
      <c r="G730" s="36"/>
      <c r="H730" s="36"/>
      <c r="I730" s="34" t="str">
        <f t="shared" si="51"/>
        <v/>
      </c>
      <c r="K730" s="36"/>
      <c r="L730" s="36"/>
      <c r="M730" s="34" t="str">
        <f t="shared" si="52"/>
        <v/>
      </c>
      <c r="O730" s="36"/>
      <c r="P730" s="36"/>
      <c r="Q730" s="34" t="str">
        <f t="shared" si="53"/>
        <v/>
      </c>
    </row>
    <row r="731" spans="2:17" x14ac:dyDescent="0.2">
      <c r="B731" s="36"/>
      <c r="C731" s="36"/>
      <c r="D731" s="33" t="str">
        <f t="shared" si="54"/>
        <v/>
      </c>
      <c r="E731" s="34" t="str">
        <f t="shared" si="50"/>
        <v/>
      </c>
      <c r="G731" s="36"/>
      <c r="H731" s="36"/>
      <c r="I731" s="34" t="str">
        <f t="shared" si="51"/>
        <v/>
      </c>
      <c r="K731" s="36"/>
      <c r="L731" s="36"/>
      <c r="M731" s="34" t="str">
        <f t="shared" si="52"/>
        <v/>
      </c>
      <c r="O731" s="36"/>
      <c r="P731" s="36"/>
      <c r="Q731" s="34" t="str">
        <f t="shared" si="53"/>
        <v/>
      </c>
    </row>
    <row r="732" spans="2:17" x14ac:dyDescent="0.2">
      <c r="B732" s="36"/>
      <c r="C732" s="36"/>
      <c r="D732" s="33" t="str">
        <f t="shared" si="54"/>
        <v/>
      </c>
      <c r="E732" s="34" t="str">
        <f t="shared" si="50"/>
        <v/>
      </c>
      <c r="G732" s="36"/>
      <c r="H732" s="36"/>
      <c r="I732" s="34" t="str">
        <f t="shared" si="51"/>
        <v/>
      </c>
      <c r="K732" s="36"/>
      <c r="L732" s="36"/>
      <c r="M732" s="34" t="str">
        <f t="shared" si="52"/>
        <v/>
      </c>
      <c r="O732" s="36"/>
      <c r="P732" s="36"/>
      <c r="Q732" s="34" t="str">
        <f t="shared" si="53"/>
        <v/>
      </c>
    </row>
    <row r="733" spans="2:17" x14ac:dyDescent="0.2">
      <c r="B733" s="36"/>
      <c r="C733" s="36"/>
      <c r="D733" s="33" t="str">
        <f t="shared" si="54"/>
        <v/>
      </c>
      <c r="E733" s="34" t="str">
        <f t="shared" si="50"/>
        <v/>
      </c>
      <c r="G733" s="36"/>
      <c r="H733" s="36"/>
      <c r="I733" s="34" t="str">
        <f t="shared" si="51"/>
        <v/>
      </c>
      <c r="K733" s="36"/>
      <c r="L733" s="36"/>
      <c r="M733" s="34" t="str">
        <f t="shared" si="52"/>
        <v/>
      </c>
      <c r="O733" s="36"/>
      <c r="P733" s="36"/>
      <c r="Q733" s="34" t="str">
        <f t="shared" si="53"/>
        <v/>
      </c>
    </row>
    <row r="734" spans="2:17" x14ac:dyDescent="0.2">
      <c r="B734" s="36"/>
      <c r="C734" s="36"/>
      <c r="D734" s="33" t="str">
        <f t="shared" si="54"/>
        <v/>
      </c>
      <c r="E734" s="34" t="str">
        <f t="shared" si="50"/>
        <v/>
      </c>
      <c r="G734" s="36"/>
      <c r="H734" s="36"/>
      <c r="I734" s="34" t="str">
        <f t="shared" si="51"/>
        <v/>
      </c>
      <c r="K734" s="36"/>
      <c r="L734" s="36"/>
      <c r="M734" s="34" t="str">
        <f t="shared" si="52"/>
        <v/>
      </c>
      <c r="O734" s="36"/>
      <c r="P734" s="36"/>
      <c r="Q734" s="34" t="str">
        <f t="shared" si="53"/>
        <v/>
      </c>
    </row>
    <row r="735" spans="2:17" x14ac:dyDescent="0.2">
      <c r="B735" s="36"/>
      <c r="C735" s="36"/>
      <c r="D735" s="33" t="str">
        <f t="shared" si="54"/>
        <v/>
      </c>
      <c r="E735" s="34" t="str">
        <f t="shared" ref="E735:E798" si="55">IF(ISBLANK(B735),"",IF(OR($AC$7="",$AE$7=""),"",IF(AND(MONTH(B735)&gt;=MONTH($AC$7&amp;1),MONTH(B735)&lt;=MONTH($AE$7&amp;1)),"summer","winter")))</f>
        <v/>
      </c>
      <c r="G735" s="36"/>
      <c r="H735" s="36"/>
      <c r="I735" s="34" t="str">
        <f t="shared" ref="I735:I798" si="56">IF(ISBLANK(G735),"",IF(OR($AC$7="",$AE$7=""),"",IF(AND(MONTH(G735)&gt;=MONTH($AC$7&amp;1),MONTH(G735)&lt;=MONTH($AE$7&amp;1)),"summer","winter")))</f>
        <v/>
      </c>
      <c r="K735" s="36"/>
      <c r="L735" s="36"/>
      <c r="M735" s="34" t="str">
        <f t="shared" ref="M735:M798" si="57">IF(ISBLANK(K735),"",IF(OR($AC$7="",$AE$7=""),"",IF(AND(MONTH(K735)&gt;=MONTH($AC$7&amp;1),MONTH(K735)&lt;=MONTH($AE$7&amp;1)),"summer","winter")))</f>
        <v/>
      </c>
      <c r="O735" s="36"/>
      <c r="P735" s="36"/>
      <c r="Q735" s="34" t="str">
        <f t="shared" ref="Q735:Q798" si="58">IF(ISBLANK(O735),"",IF(OR($AC$7="",$AE$7=""),"",IF(AND(MONTH(O735)&gt;=MONTH($AC$7&amp;1),MONTH(O735)&lt;=MONTH($AE$7&amp;1)),"summer","winter")))</f>
        <v/>
      </c>
    </row>
    <row r="736" spans="2:17" x14ac:dyDescent="0.2">
      <c r="B736" s="36"/>
      <c r="C736" s="36"/>
      <c r="D736" s="33" t="str">
        <f t="shared" ref="D736:D799" si="59">IF(ISBLANK(C736),"",IF(LEFT(C736,1)="&lt;",0,VALUE(C736)))</f>
        <v/>
      </c>
      <c r="E736" s="34" t="str">
        <f t="shared" si="55"/>
        <v/>
      </c>
      <c r="G736" s="36"/>
      <c r="H736" s="36"/>
      <c r="I736" s="34" t="str">
        <f t="shared" si="56"/>
        <v/>
      </c>
      <c r="K736" s="36"/>
      <c r="L736" s="36"/>
      <c r="M736" s="34" t="str">
        <f t="shared" si="57"/>
        <v/>
      </c>
      <c r="O736" s="36"/>
      <c r="P736" s="36"/>
      <c r="Q736" s="34" t="str">
        <f t="shared" si="58"/>
        <v/>
      </c>
    </row>
    <row r="737" spans="2:17" x14ac:dyDescent="0.2">
      <c r="B737" s="36"/>
      <c r="C737" s="36"/>
      <c r="D737" s="33" t="str">
        <f t="shared" si="59"/>
        <v/>
      </c>
      <c r="E737" s="34" t="str">
        <f t="shared" si="55"/>
        <v/>
      </c>
      <c r="G737" s="36"/>
      <c r="H737" s="36"/>
      <c r="I737" s="34" t="str">
        <f t="shared" si="56"/>
        <v/>
      </c>
      <c r="K737" s="36"/>
      <c r="L737" s="36"/>
      <c r="M737" s="34" t="str">
        <f t="shared" si="57"/>
        <v/>
      </c>
      <c r="O737" s="36"/>
      <c r="P737" s="36"/>
      <c r="Q737" s="34" t="str">
        <f t="shared" si="58"/>
        <v/>
      </c>
    </row>
    <row r="738" spans="2:17" x14ac:dyDescent="0.2">
      <c r="B738" s="36"/>
      <c r="C738" s="36"/>
      <c r="D738" s="33" t="str">
        <f t="shared" si="59"/>
        <v/>
      </c>
      <c r="E738" s="34" t="str">
        <f t="shared" si="55"/>
        <v/>
      </c>
      <c r="G738" s="36"/>
      <c r="H738" s="36"/>
      <c r="I738" s="34" t="str">
        <f t="shared" si="56"/>
        <v/>
      </c>
      <c r="K738" s="36"/>
      <c r="L738" s="36"/>
      <c r="M738" s="34" t="str">
        <f t="shared" si="57"/>
        <v/>
      </c>
      <c r="O738" s="36"/>
      <c r="P738" s="36"/>
      <c r="Q738" s="34" t="str">
        <f t="shared" si="58"/>
        <v/>
      </c>
    </row>
    <row r="739" spans="2:17" x14ac:dyDescent="0.2">
      <c r="B739" s="36"/>
      <c r="C739" s="36"/>
      <c r="D739" s="33" t="str">
        <f t="shared" si="59"/>
        <v/>
      </c>
      <c r="E739" s="34" t="str">
        <f t="shared" si="55"/>
        <v/>
      </c>
      <c r="G739" s="36"/>
      <c r="H739" s="36"/>
      <c r="I739" s="34" t="str">
        <f t="shared" si="56"/>
        <v/>
      </c>
      <c r="K739" s="36"/>
      <c r="L739" s="36"/>
      <c r="M739" s="34" t="str">
        <f t="shared" si="57"/>
        <v/>
      </c>
      <c r="O739" s="36"/>
      <c r="P739" s="36"/>
      <c r="Q739" s="34" t="str">
        <f t="shared" si="58"/>
        <v/>
      </c>
    </row>
    <row r="740" spans="2:17" x14ac:dyDescent="0.2">
      <c r="B740" s="36"/>
      <c r="C740" s="36"/>
      <c r="D740" s="33" t="str">
        <f t="shared" si="59"/>
        <v/>
      </c>
      <c r="E740" s="34" t="str">
        <f t="shared" si="55"/>
        <v/>
      </c>
      <c r="G740" s="36"/>
      <c r="H740" s="36"/>
      <c r="I740" s="34" t="str">
        <f t="shared" si="56"/>
        <v/>
      </c>
      <c r="K740" s="36"/>
      <c r="L740" s="36"/>
      <c r="M740" s="34" t="str">
        <f t="shared" si="57"/>
        <v/>
      </c>
      <c r="O740" s="36"/>
      <c r="P740" s="36"/>
      <c r="Q740" s="34" t="str">
        <f t="shared" si="58"/>
        <v/>
      </c>
    </row>
    <row r="741" spans="2:17" x14ac:dyDescent="0.2">
      <c r="B741" s="36"/>
      <c r="C741" s="36"/>
      <c r="D741" s="33" t="str">
        <f t="shared" si="59"/>
        <v/>
      </c>
      <c r="E741" s="34" t="str">
        <f t="shared" si="55"/>
        <v/>
      </c>
      <c r="G741" s="36"/>
      <c r="H741" s="36"/>
      <c r="I741" s="34" t="str">
        <f t="shared" si="56"/>
        <v/>
      </c>
      <c r="K741" s="36"/>
      <c r="L741" s="36"/>
      <c r="M741" s="34" t="str">
        <f t="shared" si="57"/>
        <v/>
      </c>
      <c r="O741" s="36"/>
      <c r="P741" s="36"/>
      <c r="Q741" s="34" t="str">
        <f t="shared" si="58"/>
        <v/>
      </c>
    </row>
    <row r="742" spans="2:17" x14ac:dyDescent="0.2">
      <c r="B742" s="36"/>
      <c r="C742" s="36"/>
      <c r="D742" s="33" t="str">
        <f t="shared" si="59"/>
        <v/>
      </c>
      <c r="E742" s="34" t="str">
        <f t="shared" si="55"/>
        <v/>
      </c>
      <c r="G742" s="36"/>
      <c r="H742" s="36"/>
      <c r="I742" s="34" t="str">
        <f t="shared" si="56"/>
        <v/>
      </c>
      <c r="K742" s="36"/>
      <c r="L742" s="36"/>
      <c r="M742" s="34" t="str">
        <f t="shared" si="57"/>
        <v/>
      </c>
      <c r="O742" s="36"/>
      <c r="P742" s="36"/>
      <c r="Q742" s="34" t="str">
        <f t="shared" si="58"/>
        <v/>
      </c>
    </row>
    <row r="743" spans="2:17" x14ac:dyDescent="0.2">
      <c r="B743" s="36"/>
      <c r="C743" s="36"/>
      <c r="D743" s="33" t="str">
        <f t="shared" si="59"/>
        <v/>
      </c>
      <c r="E743" s="34" t="str">
        <f t="shared" si="55"/>
        <v/>
      </c>
      <c r="G743" s="36"/>
      <c r="H743" s="36"/>
      <c r="I743" s="34" t="str">
        <f t="shared" si="56"/>
        <v/>
      </c>
      <c r="K743" s="36"/>
      <c r="L743" s="36"/>
      <c r="M743" s="34" t="str">
        <f t="shared" si="57"/>
        <v/>
      </c>
      <c r="O743" s="36"/>
      <c r="P743" s="36"/>
      <c r="Q743" s="34" t="str">
        <f t="shared" si="58"/>
        <v/>
      </c>
    </row>
    <row r="744" spans="2:17" x14ac:dyDescent="0.2">
      <c r="B744" s="36"/>
      <c r="C744" s="36"/>
      <c r="D744" s="33" t="str">
        <f t="shared" si="59"/>
        <v/>
      </c>
      <c r="E744" s="34" t="str">
        <f t="shared" si="55"/>
        <v/>
      </c>
      <c r="G744" s="36"/>
      <c r="H744" s="36"/>
      <c r="I744" s="34" t="str">
        <f t="shared" si="56"/>
        <v/>
      </c>
      <c r="K744" s="36"/>
      <c r="L744" s="36"/>
      <c r="M744" s="34" t="str">
        <f t="shared" si="57"/>
        <v/>
      </c>
      <c r="O744" s="36"/>
      <c r="P744" s="36"/>
      <c r="Q744" s="34" t="str">
        <f t="shared" si="58"/>
        <v/>
      </c>
    </row>
    <row r="745" spans="2:17" x14ac:dyDescent="0.2">
      <c r="B745" s="36"/>
      <c r="C745" s="36"/>
      <c r="D745" s="33" t="str">
        <f t="shared" si="59"/>
        <v/>
      </c>
      <c r="E745" s="34" t="str">
        <f t="shared" si="55"/>
        <v/>
      </c>
      <c r="G745" s="36"/>
      <c r="H745" s="36"/>
      <c r="I745" s="34" t="str">
        <f t="shared" si="56"/>
        <v/>
      </c>
      <c r="K745" s="36"/>
      <c r="L745" s="36"/>
      <c r="M745" s="34" t="str">
        <f t="shared" si="57"/>
        <v/>
      </c>
      <c r="O745" s="36"/>
      <c r="P745" s="36"/>
      <c r="Q745" s="34" t="str">
        <f t="shared" si="58"/>
        <v/>
      </c>
    </row>
    <row r="746" spans="2:17" x14ac:dyDescent="0.2">
      <c r="B746" s="36"/>
      <c r="C746" s="36"/>
      <c r="D746" s="33" t="str">
        <f t="shared" si="59"/>
        <v/>
      </c>
      <c r="E746" s="34" t="str">
        <f t="shared" si="55"/>
        <v/>
      </c>
      <c r="G746" s="36"/>
      <c r="H746" s="36"/>
      <c r="I746" s="34" t="str">
        <f t="shared" si="56"/>
        <v/>
      </c>
      <c r="K746" s="36"/>
      <c r="L746" s="36"/>
      <c r="M746" s="34" t="str">
        <f t="shared" si="57"/>
        <v/>
      </c>
      <c r="O746" s="36"/>
      <c r="P746" s="36"/>
      <c r="Q746" s="34" t="str">
        <f t="shared" si="58"/>
        <v/>
      </c>
    </row>
    <row r="747" spans="2:17" x14ac:dyDescent="0.2">
      <c r="B747" s="36"/>
      <c r="C747" s="36"/>
      <c r="D747" s="33" t="str">
        <f t="shared" si="59"/>
        <v/>
      </c>
      <c r="E747" s="34" t="str">
        <f t="shared" si="55"/>
        <v/>
      </c>
      <c r="G747" s="36"/>
      <c r="H747" s="36"/>
      <c r="I747" s="34" t="str">
        <f t="shared" si="56"/>
        <v/>
      </c>
      <c r="K747" s="36"/>
      <c r="L747" s="36"/>
      <c r="M747" s="34" t="str">
        <f t="shared" si="57"/>
        <v/>
      </c>
      <c r="O747" s="36"/>
      <c r="P747" s="36"/>
      <c r="Q747" s="34" t="str">
        <f t="shared" si="58"/>
        <v/>
      </c>
    </row>
    <row r="748" spans="2:17" x14ac:dyDescent="0.2">
      <c r="B748" s="36"/>
      <c r="C748" s="36"/>
      <c r="D748" s="33" t="str">
        <f t="shared" si="59"/>
        <v/>
      </c>
      <c r="E748" s="34" t="str">
        <f t="shared" si="55"/>
        <v/>
      </c>
      <c r="G748" s="36"/>
      <c r="H748" s="36"/>
      <c r="I748" s="34" t="str">
        <f t="shared" si="56"/>
        <v/>
      </c>
      <c r="K748" s="36"/>
      <c r="L748" s="36"/>
      <c r="M748" s="34" t="str">
        <f t="shared" si="57"/>
        <v/>
      </c>
      <c r="O748" s="36"/>
      <c r="P748" s="36"/>
      <c r="Q748" s="34" t="str">
        <f t="shared" si="58"/>
        <v/>
      </c>
    </row>
    <row r="749" spans="2:17" x14ac:dyDescent="0.2">
      <c r="B749" s="36"/>
      <c r="C749" s="36"/>
      <c r="D749" s="33" t="str">
        <f t="shared" si="59"/>
        <v/>
      </c>
      <c r="E749" s="34" t="str">
        <f t="shared" si="55"/>
        <v/>
      </c>
      <c r="G749" s="36"/>
      <c r="H749" s="36"/>
      <c r="I749" s="34" t="str">
        <f t="shared" si="56"/>
        <v/>
      </c>
      <c r="K749" s="36"/>
      <c r="L749" s="36"/>
      <c r="M749" s="34" t="str">
        <f t="shared" si="57"/>
        <v/>
      </c>
      <c r="O749" s="36"/>
      <c r="P749" s="36"/>
      <c r="Q749" s="34" t="str">
        <f t="shared" si="58"/>
        <v/>
      </c>
    </row>
    <row r="750" spans="2:17" x14ac:dyDescent="0.2">
      <c r="B750" s="36"/>
      <c r="C750" s="36"/>
      <c r="D750" s="33" t="str">
        <f t="shared" si="59"/>
        <v/>
      </c>
      <c r="E750" s="34" t="str">
        <f t="shared" si="55"/>
        <v/>
      </c>
      <c r="G750" s="36"/>
      <c r="H750" s="36"/>
      <c r="I750" s="34" t="str">
        <f t="shared" si="56"/>
        <v/>
      </c>
      <c r="K750" s="36"/>
      <c r="L750" s="36"/>
      <c r="M750" s="34" t="str">
        <f t="shared" si="57"/>
        <v/>
      </c>
      <c r="O750" s="36"/>
      <c r="P750" s="36"/>
      <c r="Q750" s="34" t="str">
        <f t="shared" si="58"/>
        <v/>
      </c>
    </row>
    <row r="751" spans="2:17" x14ac:dyDescent="0.2">
      <c r="B751" s="36"/>
      <c r="C751" s="36"/>
      <c r="D751" s="33" t="str">
        <f t="shared" si="59"/>
        <v/>
      </c>
      <c r="E751" s="34" t="str">
        <f t="shared" si="55"/>
        <v/>
      </c>
      <c r="G751" s="36"/>
      <c r="H751" s="36"/>
      <c r="I751" s="34" t="str">
        <f t="shared" si="56"/>
        <v/>
      </c>
      <c r="K751" s="36"/>
      <c r="L751" s="36"/>
      <c r="M751" s="34" t="str">
        <f t="shared" si="57"/>
        <v/>
      </c>
      <c r="O751" s="36"/>
      <c r="P751" s="36"/>
      <c r="Q751" s="34" t="str">
        <f t="shared" si="58"/>
        <v/>
      </c>
    </row>
    <row r="752" spans="2:17" x14ac:dyDescent="0.2">
      <c r="B752" s="36"/>
      <c r="C752" s="36"/>
      <c r="D752" s="33" t="str">
        <f t="shared" si="59"/>
        <v/>
      </c>
      <c r="E752" s="34" t="str">
        <f t="shared" si="55"/>
        <v/>
      </c>
      <c r="G752" s="36"/>
      <c r="H752" s="36"/>
      <c r="I752" s="34" t="str">
        <f t="shared" si="56"/>
        <v/>
      </c>
      <c r="K752" s="36"/>
      <c r="L752" s="36"/>
      <c r="M752" s="34" t="str">
        <f t="shared" si="57"/>
        <v/>
      </c>
      <c r="O752" s="36"/>
      <c r="P752" s="36"/>
      <c r="Q752" s="34" t="str">
        <f t="shared" si="58"/>
        <v/>
      </c>
    </row>
    <row r="753" spans="2:17" x14ac:dyDescent="0.2">
      <c r="B753" s="36"/>
      <c r="C753" s="36"/>
      <c r="D753" s="33" t="str">
        <f t="shared" si="59"/>
        <v/>
      </c>
      <c r="E753" s="34" t="str">
        <f t="shared" si="55"/>
        <v/>
      </c>
      <c r="G753" s="36"/>
      <c r="H753" s="36"/>
      <c r="I753" s="34" t="str">
        <f t="shared" si="56"/>
        <v/>
      </c>
      <c r="K753" s="36"/>
      <c r="L753" s="36"/>
      <c r="M753" s="34" t="str">
        <f t="shared" si="57"/>
        <v/>
      </c>
      <c r="O753" s="36"/>
      <c r="P753" s="36"/>
      <c r="Q753" s="34" t="str">
        <f t="shared" si="58"/>
        <v/>
      </c>
    </row>
    <row r="754" spans="2:17" x14ac:dyDescent="0.2">
      <c r="B754" s="36"/>
      <c r="C754" s="36"/>
      <c r="D754" s="33" t="str">
        <f t="shared" si="59"/>
        <v/>
      </c>
      <c r="E754" s="34" t="str">
        <f t="shared" si="55"/>
        <v/>
      </c>
      <c r="G754" s="36"/>
      <c r="H754" s="36"/>
      <c r="I754" s="34" t="str">
        <f t="shared" si="56"/>
        <v/>
      </c>
      <c r="K754" s="36"/>
      <c r="L754" s="36"/>
      <c r="M754" s="34" t="str">
        <f t="shared" si="57"/>
        <v/>
      </c>
      <c r="O754" s="36"/>
      <c r="P754" s="36"/>
      <c r="Q754" s="34" t="str">
        <f t="shared" si="58"/>
        <v/>
      </c>
    </row>
    <row r="755" spans="2:17" x14ac:dyDescent="0.2">
      <c r="B755" s="36"/>
      <c r="C755" s="36"/>
      <c r="D755" s="33" t="str">
        <f t="shared" si="59"/>
        <v/>
      </c>
      <c r="E755" s="34" t="str">
        <f t="shared" si="55"/>
        <v/>
      </c>
      <c r="G755" s="36"/>
      <c r="H755" s="36"/>
      <c r="I755" s="34" t="str">
        <f t="shared" si="56"/>
        <v/>
      </c>
      <c r="K755" s="36"/>
      <c r="L755" s="36"/>
      <c r="M755" s="34" t="str">
        <f t="shared" si="57"/>
        <v/>
      </c>
      <c r="O755" s="36"/>
      <c r="P755" s="36"/>
      <c r="Q755" s="34" t="str">
        <f t="shared" si="58"/>
        <v/>
      </c>
    </row>
    <row r="756" spans="2:17" x14ac:dyDescent="0.2">
      <c r="B756" s="36"/>
      <c r="C756" s="36"/>
      <c r="D756" s="33" t="str">
        <f t="shared" si="59"/>
        <v/>
      </c>
      <c r="E756" s="34" t="str">
        <f t="shared" si="55"/>
        <v/>
      </c>
      <c r="G756" s="36"/>
      <c r="H756" s="36"/>
      <c r="I756" s="34" t="str">
        <f t="shared" si="56"/>
        <v/>
      </c>
      <c r="K756" s="36"/>
      <c r="L756" s="36"/>
      <c r="M756" s="34" t="str">
        <f t="shared" si="57"/>
        <v/>
      </c>
      <c r="O756" s="36"/>
      <c r="P756" s="36"/>
      <c r="Q756" s="34" t="str">
        <f t="shared" si="58"/>
        <v/>
      </c>
    </row>
    <row r="757" spans="2:17" x14ac:dyDescent="0.2">
      <c r="B757" s="36"/>
      <c r="C757" s="36"/>
      <c r="D757" s="33" t="str">
        <f t="shared" si="59"/>
        <v/>
      </c>
      <c r="E757" s="34" t="str">
        <f t="shared" si="55"/>
        <v/>
      </c>
      <c r="G757" s="36"/>
      <c r="H757" s="36"/>
      <c r="I757" s="34" t="str">
        <f t="shared" si="56"/>
        <v/>
      </c>
      <c r="K757" s="36"/>
      <c r="L757" s="36"/>
      <c r="M757" s="34" t="str">
        <f t="shared" si="57"/>
        <v/>
      </c>
      <c r="O757" s="36"/>
      <c r="P757" s="36"/>
      <c r="Q757" s="34" t="str">
        <f t="shared" si="58"/>
        <v/>
      </c>
    </row>
    <row r="758" spans="2:17" x14ac:dyDescent="0.2">
      <c r="B758" s="36"/>
      <c r="C758" s="36"/>
      <c r="D758" s="33" t="str">
        <f t="shared" si="59"/>
        <v/>
      </c>
      <c r="E758" s="34" t="str">
        <f t="shared" si="55"/>
        <v/>
      </c>
      <c r="G758" s="36"/>
      <c r="H758" s="36"/>
      <c r="I758" s="34" t="str">
        <f t="shared" si="56"/>
        <v/>
      </c>
      <c r="K758" s="36"/>
      <c r="L758" s="36"/>
      <c r="M758" s="34" t="str">
        <f t="shared" si="57"/>
        <v/>
      </c>
      <c r="O758" s="36"/>
      <c r="P758" s="36"/>
      <c r="Q758" s="34" t="str">
        <f t="shared" si="58"/>
        <v/>
      </c>
    </row>
    <row r="759" spans="2:17" x14ac:dyDescent="0.2">
      <c r="B759" s="36"/>
      <c r="C759" s="36"/>
      <c r="D759" s="33" t="str">
        <f t="shared" si="59"/>
        <v/>
      </c>
      <c r="E759" s="34" t="str">
        <f t="shared" si="55"/>
        <v/>
      </c>
      <c r="G759" s="36"/>
      <c r="H759" s="36"/>
      <c r="I759" s="34" t="str">
        <f t="shared" si="56"/>
        <v/>
      </c>
      <c r="K759" s="36"/>
      <c r="L759" s="36"/>
      <c r="M759" s="34" t="str">
        <f t="shared" si="57"/>
        <v/>
      </c>
      <c r="O759" s="36"/>
      <c r="P759" s="36"/>
      <c r="Q759" s="34" t="str">
        <f t="shared" si="58"/>
        <v/>
      </c>
    </row>
    <row r="760" spans="2:17" x14ac:dyDescent="0.2">
      <c r="B760" s="36"/>
      <c r="C760" s="36"/>
      <c r="D760" s="33" t="str">
        <f t="shared" si="59"/>
        <v/>
      </c>
      <c r="E760" s="34" t="str">
        <f t="shared" si="55"/>
        <v/>
      </c>
      <c r="G760" s="36"/>
      <c r="H760" s="36"/>
      <c r="I760" s="34" t="str">
        <f t="shared" si="56"/>
        <v/>
      </c>
      <c r="K760" s="36"/>
      <c r="L760" s="36"/>
      <c r="M760" s="34" t="str">
        <f t="shared" si="57"/>
        <v/>
      </c>
      <c r="O760" s="36"/>
      <c r="P760" s="36"/>
      <c r="Q760" s="34" t="str">
        <f t="shared" si="58"/>
        <v/>
      </c>
    </row>
    <row r="761" spans="2:17" x14ac:dyDescent="0.2">
      <c r="B761" s="36"/>
      <c r="C761" s="36"/>
      <c r="D761" s="33" t="str">
        <f t="shared" si="59"/>
        <v/>
      </c>
      <c r="E761" s="34" t="str">
        <f t="shared" si="55"/>
        <v/>
      </c>
      <c r="G761" s="36"/>
      <c r="H761" s="36"/>
      <c r="I761" s="34" t="str">
        <f t="shared" si="56"/>
        <v/>
      </c>
      <c r="K761" s="36"/>
      <c r="L761" s="36"/>
      <c r="M761" s="34" t="str">
        <f t="shared" si="57"/>
        <v/>
      </c>
      <c r="O761" s="36"/>
      <c r="P761" s="36"/>
      <c r="Q761" s="34" t="str">
        <f t="shared" si="58"/>
        <v/>
      </c>
    </row>
    <row r="762" spans="2:17" x14ac:dyDescent="0.2">
      <c r="B762" s="36"/>
      <c r="C762" s="36"/>
      <c r="D762" s="33" t="str">
        <f t="shared" si="59"/>
        <v/>
      </c>
      <c r="E762" s="34" t="str">
        <f t="shared" si="55"/>
        <v/>
      </c>
      <c r="G762" s="36"/>
      <c r="H762" s="36"/>
      <c r="I762" s="34" t="str">
        <f t="shared" si="56"/>
        <v/>
      </c>
      <c r="K762" s="36"/>
      <c r="L762" s="36"/>
      <c r="M762" s="34" t="str">
        <f t="shared" si="57"/>
        <v/>
      </c>
      <c r="O762" s="36"/>
      <c r="P762" s="36"/>
      <c r="Q762" s="34" t="str">
        <f t="shared" si="58"/>
        <v/>
      </c>
    </row>
    <row r="763" spans="2:17" x14ac:dyDescent="0.2">
      <c r="B763" s="36"/>
      <c r="C763" s="36"/>
      <c r="D763" s="33" t="str">
        <f t="shared" si="59"/>
        <v/>
      </c>
      <c r="E763" s="34" t="str">
        <f t="shared" si="55"/>
        <v/>
      </c>
      <c r="G763" s="36"/>
      <c r="H763" s="36"/>
      <c r="I763" s="34" t="str">
        <f t="shared" si="56"/>
        <v/>
      </c>
      <c r="K763" s="36"/>
      <c r="L763" s="36"/>
      <c r="M763" s="34" t="str">
        <f t="shared" si="57"/>
        <v/>
      </c>
      <c r="O763" s="36"/>
      <c r="P763" s="36"/>
      <c r="Q763" s="34" t="str">
        <f t="shared" si="58"/>
        <v/>
      </c>
    </row>
    <row r="764" spans="2:17" x14ac:dyDescent="0.2">
      <c r="B764" s="36"/>
      <c r="C764" s="36"/>
      <c r="D764" s="33" t="str">
        <f t="shared" si="59"/>
        <v/>
      </c>
      <c r="E764" s="34" t="str">
        <f t="shared" si="55"/>
        <v/>
      </c>
      <c r="G764" s="36"/>
      <c r="H764" s="36"/>
      <c r="I764" s="34" t="str">
        <f t="shared" si="56"/>
        <v/>
      </c>
      <c r="K764" s="36"/>
      <c r="L764" s="36"/>
      <c r="M764" s="34" t="str">
        <f t="shared" si="57"/>
        <v/>
      </c>
      <c r="O764" s="36"/>
      <c r="P764" s="36"/>
      <c r="Q764" s="34" t="str">
        <f t="shared" si="58"/>
        <v/>
      </c>
    </row>
    <row r="765" spans="2:17" x14ac:dyDescent="0.2">
      <c r="B765" s="36"/>
      <c r="C765" s="36"/>
      <c r="D765" s="33" t="str">
        <f t="shared" si="59"/>
        <v/>
      </c>
      <c r="E765" s="34" t="str">
        <f t="shared" si="55"/>
        <v/>
      </c>
      <c r="G765" s="36"/>
      <c r="H765" s="36"/>
      <c r="I765" s="34" t="str">
        <f t="shared" si="56"/>
        <v/>
      </c>
      <c r="K765" s="36"/>
      <c r="L765" s="36"/>
      <c r="M765" s="34" t="str">
        <f t="shared" si="57"/>
        <v/>
      </c>
      <c r="O765" s="36"/>
      <c r="P765" s="36"/>
      <c r="Q765" s="34" t="str">
        <f t="shared" si="58"/>
        <v/>
      </c>
    </row>
    <row r="766" spans="2:17" x14ac:dyDescent="0.2">
      <c r="B766" s="36"/>
      <c r="C766" s="36"/>
      <c r="D766" s="33" t="str">
        <f t="shared" si="59"/>
        <v/>
      </c>
      <c r="E766" s="34" t="str">
        <f t="shared" si="55"/>
        <v/>
      </c>
      <c r="G766" s="36"/>
      <c r="H766" s="36"/>
      <c r="I766" s="34" t="str">
        <f t="shared" si="56"/>
        <v/>
      </c>
      <c r="K766" s="36"/>
      <c r="L766" s="36"/>
      <c r="M766" s="34" t="str">
        <f t="shared" si="57"/>
        <v/>
      </c>
      <c r="O766" s="36"/>
      <c r="P766" s="36"/>
      <c r="Q766" s="34" t="str">
        <f t="shared" si="58"/>
        <v/>
      </c>
    </row>
    <row r="767" spans="2:17" x14ac:dyDescent="0.2">
      <c r="B767" s="36"/>
      <c r="C767" s="36"/>
      <c r="D767" s="33" t="str">
        <f t="shared" si="59"/>
        <v/>
      </c>
      <c r="E767" s="34" t="str">
        <f t="shared" si="55"/>
        <v/>
      </c>
      <c r="G767" s="36"/>
      <c r="H767" s="36"/>
      <c r="I767" s="34" t="str">
        <f t="shared" si="56"/>
        <v/>
      </c>
      <c r="K767" s="36"/>
      <c r="L767" s="36"/>
      <c r="M767" s="34" t="str">
        <f t="shared" si="57"/>
        <v/>
      </c>
      <c r="O767" s="36"/>
      <c r="P767" s="36"/>
      <c r="Q767" s="34" t="str">
        <f t="shared" si="58"/>
        <v/>
      </c>
    </row>
    <row r="768" spans="2:17" x14ac:dyDescent="0.2">
      <c r="B768" s="36"/>
      <c r="C768" s="36"/>
      <c r="D768" s="33" t="str">
        <f t="shared" si="59"/>
        <v/>
      </c>
      <c r="E768" s="34" t="str">
        <f t="shared" si="55"/>
        <v/>
      </c>
      <c r="G768" s="36"/>
      <c r="H768" s="36"/>
      <c r="I768" s="34" t="str">
        <f t="shared" si="56"/>
        <v/>
      </c>
      <c r="K768" s="36"/>
      <c r="L768" s="36"/>
      <c r="M768" s="34" t="str">
        <f t="shared" si="57"/>
        <v/>
      </c>
      <c r="O768" s="36"/>
      <c r="P768" s="36"/>
      <c r="Q768" s="34" t="str">
        <f t="shared" si="58"/>
        <v/>
      </c>
    </row>
    <row r="769" spans="2:17" x14ac:dyDescent="0.2">
      <c r="B769" s="36"/>
      <c r="C769" s="36"/>
      <c r="D769" s="33" t="str">
        <f t="shared" si="59"/>
        <v/>
      </c>
      <c r="E769" s="34" t="str">
        <f t="shared" si="55"/>
        <v/>
      </c>
      <c r="G769" s="36"/>
      <c r="H769" s="36"/>
      <c r="I769" s="34" t="str">
        <f t="shared" si="56"/>
        <v/>
      </c>
      <c r="K769" s="36"/>
      <c r="L769" s="36"/>
      <c r="M769" s="34" t="str">
        <f t="shared" si="57"/>
        <v/>
      </c>
      <c r="O769" s="36"/>
      <c r="P769" s="36"/>
      <c r="Q769" s="34" t="str">
        <f t="shared" si="58"/>
        <v/>
      </c>
    </row>
    <row r="770" spans="2:17" x14ac:dyDescent="0.2">
      <c r="B770" s="36"/>
      <c r="C770" s="36"/>
      <c r="D770" s="33" t="str">
        <f t="shared" si="59"/>
        <v/>
      </c>
      <c r="E770" s="34" t="str">
        <f t="shared" si="55"/>
        <v/>
      </c>
      <c r="G770" s="36"/>
      <c r="H770" s="36"/>
      <c r="I770" s="34" t="str">
        <f t="shared" si="56"/>
        <v/>
      </c>
      <c r="K770" s="36"/>
      <c r="L770" s="36"/>
      <c r="M770" s="34" t="str">
        <f t="shared" si="57"/>
        <v/>
      </c>
      <c r="O770" s="36"/>
      <c r="P770" s="36"/>
      <c r="Q770" s="34" t="str">
        <f t="shared" si="58"/>
        <v/>
      </c>
    </row>
    <row r="771" spans="2:17" x14ac:dyDescent="0.2">
      <c r="B771" s="36"/>
      <c r="C771" s="36"/>
      <c r="D771" s="33" t="str">
        <f t="shared" si="59"/>
        <v/>
      </c>
      <c r="E771" s="34" t="str">
        <f t="shared" si="55"/>
        <v/>
      </c>
      <c r="G771" s="36"/>
      <c r="H771" s="36"/>
      <c r="I771" s="34" t="str">
        <f t="shared" si="56"/>
        <v/>
      </c>
      <c r="K771" s="36"/>
      <c r="L771" s="36"/>
      <c r="M771" s="34" t="str">
        <f t="shared" si="57"/>
        <v/>
      </c>
      <c r="O771" s="36"/>
      <c r="P771" s="36"/>
      <c r="Q771" s="34" t="str">
        <f t="shared" si="58"/>
        <v/>
      </c>
    </row>
    <row r="772" spans="2:17" x14ac:dyDescent="0.2">
      <c r="B772" s="36"/>
      <c r="C772" s="36"/>
      <c r="D772" s="33" t="str">
        <f t="shared" si="59"/>
        <v/>
      </c>
      <c r="E772" s="34" t="str">
        <f t="shared" si="55"/>
        <v/>
      </c>
      <c r="G772" s="36"/>
      <c r="H772" s="36"/>
      <c r="I772" s="34" t="str">
        <f t="shared" si="56"/>
        <v/>
      </c>
      <c r="K772" s="36"/>
      <c r="L772" s="36"/>
      <c r="M772" s="34" t="str">
        <f t="shared" si="57"/>
        <v/>
      </c>
      <c r="O772" s="36"/>
      <c r="P772" s="36"/>
      <c r="Q772" s="34" t="str">
        <f t="shared" si="58"/>
        <v/>
      </c>
    </row>
    <row r="773" spans="2:17" x14ac:dyDescent="0.2">
      <c r="B773" s="36"/>
      <c r="C773" s="36"/>
      <c r="D773" s="33" t="str">
        <f t="shared" si="59"/>
        <v/>
      </c>
      <c r="E773" s="34" t="str">
        <f t="shared" si="55"/>
        <v/>
      </c>
      <c r="G773" s="36"/>
      <c r="H773" s="36"/>
      <c r="I773" s="34" t="str">
        <f t="shared" si="56"/>
        <v/>
      </c>
      <c r="K773" s="36"/>
      <c r="L773" s="36"/>
      <c r="M773" s="34" t="str">
        <f t="shared" si="57"/>
        <v/>
      </c>
      <c r="O773" s="36"/>
      <c r="P773" s="36"/>
      <c r="Q773" s="34" t="str">
        <f t="shared" si="58"/>
        <v/>
      </c>
    </row>
    <row r="774" spans="2:17" x14ac:dyDescent="0.2">
      <c r="B774" s="36"/>
      <c r="C774" s="36"/>
      <c r="D774" s="33" t="str">
        <f t="shared" si="59"/>
        <v/>
      </c>
      <c r="E774" s="34" t="str">
        <f t="shared" si="55"/>
        <v/>
      </c>
      <c r="G774" s="36"/>
      <c r="H774" s="36"/>
      <c r="I774" s="34" t="str">
        <f t="shared" si="56"/>
        <v/>
      </c>
      <c r="K774" s="36"/>
      <c r="L774" s="36"/>
      <c r="M774" s="34" t="str">
        <f t="shared" si="57"/>
        <v/>
      </c>
      <c r="O774" s="36"/>
      <c r="P774" s="36"/>
      <c r="Q774" s="34" t="str">
        <f t="shared" si="58"/>
        <v/>
      </c>
    </row>
    <row r="775" spans="2:17" x14ac:dyDescent="0.2">
      <c r="B775" s="36"/>
      <c r="C775" s="36"/>
      <c r="D775" s="33" t="str">
        <f t="shared" si="59"/>
        <v/>
      </c>
      <c r="E775" s="34" t="str">
        <f t="shared" si="55"/>
        <v/>
      </c>
      <c r="G775" s="36"/>
      <c r="H775" s="36"/>
      <c r="I775" s="34" t="str">
        <f t="shared" si="56"/>
        <v/>
      </c>
      <c r="K775" s="36"/>
      <c r="L775" s="36"/>
      <c r="M775" s="34" t="str">
        <f t="shared" si="57"/>
        <v/>
      </c>
      <c r="O775" s="36"/>
      <c r="P775" s="36"/>
      <c r="Q775" s="34" t="str">
        <f t="shared" si="58"/>
        <v/>
      </c>
    </row>
    <row r="776" spans="2:17" x14ac:dyDescent="0.2">
      <c r="B776" s="36"/>
      <c r="C776" s="36"/>
      <c r="D776" s="33" t="str">
        <f t="shared" si="59"/>
        <v/>
      </c>
      <c r="E776" s="34" t="str">
        <f t="shared" si="55"/>
        <v/>
      </c>
      <c r="G776" s="36"/>
      <c r="H776" s="36"/>
      <c r="I776" s="34" t="str">
        <f t="shared" si="56"/>
        <v/>
      </c>
      <c r="K776" s="36"/>
      <c r="L776" s="36"/>
      <c r="M776" s="34" t="str">
        <f t="shared" si="57"/>
        <v/>
      </c>
      <c r="O776" s="36"/>
      <c r="P776" s="36"/>
      <c r="Q776" s="34" t="str">
        <f t="shared" si="58"/>
        <v/>
      </c>
    </row>
    <row r="777" spans="2:17" x14ac:dyDescent="0.2">
      <c r="B777" s="36"/>
      <c r="C777" s="36"/>
      <c r="D777" s="33" t="str">
        <f t="shared" si="59"/>
        <v/>
      </c>
      <c r="E777" s="34" t="str">
        <f t="shared" si="55"/>
        <v/>
      </c>
      <c r="G777" s="36"/>
      <c r="H777" s="36"/>
      <c r="I777" s="34" t="str">
        <f t="shared" si="56"/>
        <v/>
      </c>
      <c r="K777" s="36"/>
      <c r="L777" s="36"/>
      <c r="M777" s="34" t="str">
        <f t="shared" si="57"/>
        <v/>
      </c>
      <c r="O777" s="36"/>
      <c r="P777" s="36"/>
      <c r="Q777" s="34" t="str">
        <f t="shared" si="58"/>
        <v/>
      </c>
    </row>
    <row r="778" spans="2:17" x14ac:dyDescent="0.2">
      <c r="B778" s="36"/>
      <c r="C778" s="36"/>
      <c r="D778" s="33" t="str">
        <f t="shared" si="59"/>
        <v/>
      </c>
      <c r="E778" s="34" t="str">
        <f t="shared" si="55"/>
        <v/>
      </c>
      <c r="G778" s="36"/>
      <c r="H778" s="36"/>
      <c r="I778" s="34" t="str">
        <f t="shared" si="56"/>
        <v/>
      </c>
      <c r="K778" s="36"/>
      <c r="L778" s="36"/>
      <c r="M778" s="34" t="str">
        <f t="shared" si="57"/>
        <v/>
      </c>
      <c r="O778" s="36"/>
      <c r="P778" s="36"/>
      <c r="Q778" s="34" t="str">
        <f t="shared" si="58"/>
        <v/>
      </c>
    </row>
    <row r="779" spans="2:17" x14ac:dyDescent="0.2">
      <c r="B779" s="36"/>
      <c r="C779" s="36"/>
      <c r="D779" s="33" t="str">
        <f t="shared" si="59"/>
        <v/>
      </c>
      <c r="E779" s="34" t="str">
        <f t="shared" si="55"/>
        <v/>
      </c>
      <c r="G779" s="36"/>
      <c r="H779" s="36"/>
      <c r="I779" s="34" t="str">
        <f t="shared" si="56"/>
        <v/>
      </c>
      <c r="K779" s="36"/>
      <c r="L779" s="36"/>
      <c r="M779" s="34" t="str">
        <f t="shared" si="57"/>
        <v/>
      </c>
      <c r="O779" s="36"/>
      <c r="P779" s="36"/>
      <c r="Q779" s="34" t="str">
        <f t="shared" si="58"/>
        <v/>
      </c>
    </row>
    <row r="780" spans="2:17" x14ac:dyDescent="0.2">
      <c r="B780" s="36"/>
      <c r="C780" s="36"/>
      <c r="D780" s="33" t="str">
        <f t="shared" si="59"/>
        <v/>
      </c>
      <c r="E780" s="34" t="str">
        <f t="shared" si="55"/>
        <v/>
      </c>
      <c r="G780" s="36"/>
      <c r="H780" s="36"/>
      <c r="I780" s="34" t="str">
        <f t="shared" si="56"/>
        <v/>
      </c>
      <c r="K780" s="36"/>
      <c r="L780" s="36"/>
      <c r="M780" s="34" t="str">
        <f t="shared" si="57"/>
        <v/>
      </c>
      <c r="O780" s="36"/>
      <c r="P780" s="36"/>
      <c r="Q780" s="34" t="str">
        <f t="shared" si="58"/>
        <v/>
      </c>
    </row>
    <row r="781" spans="2:17" x14ac:dyDescent="0.2">
      <c r="B781" s="36"/>
      <c r="C781" s="36"/>
      <c r="D781" s="33" t="str">
        <f t="shared" si="59"/>
        <v/>
      </c>
      <c r="E781" s="34" t="str">
        <f t="shared" si="55"/>
        <v/>
      </c>
      <c r="G781" s="36"/>
      <c r="H781" s="36"/>
      <c r="I781" s="34" t="str">
        <f t="shared" si="56"/>
        <v/>
      </c>
      <c r="K781" s="36"/>
      <c r="L781" s="36"/>
      <c r="M781" s="34" t="str">
        <f t="shared" si="57"/>
        <v/>
      </c>
      <c r="O781" s="36"/>
      <c r="P781" s="36"/>
      <c r="Q781" s="34" t="str">
        <f t="shared" si="58"/>
        <v/>
      </c>
    </row>
    <row r="782" spans="2:17" x14ac:dyDescent="0.2">
      <c r="B782" s="36"/>
      <c r="C782" s="36"/>
      <c r="D782" s="33" t="str">
        <f t="shared" si="59"/>
        <v/>
      </c>
      <c r="E782" s="34" t="str">
        <f t="shared" si="55"/>
        <v/>
      </c>
      <c r="G782" s="36"/>
      <c r="H782" s="36"/>
      <c r="I782" s="34" t="str">
        <f t="shared" si="56"/>
        <v/>
      </c>
      <c r="K782" s="36"/>
      <c r="L782" s="36"/>
      <c r="M782" s="34" t="str">
        <f t="shared" si="57"/>
        <v/>
      </c>
      <c r="O782" s="36"/>
      <c r="P782" s="36"/>
      <c r="Q782" s="34" t="str">
        <f t="shared" si="58"/>
        <v/>
      </c>
    </row>
    <row r="783" spans="2:17" x14ac:dyDescent="0.2">
      <c r="B783" s="36"/>
      <c r="C783" s="36"/>
      <c r="D783" s="33" t="str">
        <f t="shared" si="59"/>
        <v/>
      </c>
      <c r="E783" s="34" t="str">
        <f t="shared" si="55"/>
        <v/>
      </c>
      <c r="G783" s="36"/>
      <c r="H783" s="36"/>
      <c r="I783" s="34" t="str">
        <f t="shared" si="56"/>
        <v/>
      </c>
      <c r="K783" s="36"/>
      <c r="L783" s="36"/>
      <c r="M783" s="34" t="str">
        <f t="shared" si="57"/>
        <v/>
      </c>
      <c r="O783" s="36"/>
      <c r="P783" s="36"/>
      <c r="Q783" s="34" t="str">
        <f t="shared" si="58"/>
        <v/>
      </c>
    </row>
    <row r="784" spans="2:17" x14ac:dyDescent="0.2">
      <c r="B784" s="36"/>
      <c r="C784" s="36"/>
      <c r="D784" s="33" t="str">
        <f t="shared" si="59"/>
        <v/>
      </c>
      <c r="E784" s="34" t="str">
        <f t="shared" si="55"/>
        <v/>
      </c>
      <c r="G784" s="36"/>
      <c r="H784" s="36"/>
      <c r="I784" s="34" t="str">
        <f t="shared" si="56"/>
        <v/>
      </c>
      <c r="K784" s="36"/>
      <c r="L784" s="36"/>
      <c r="M784" s="34" t="str">
        <f t="shared" si="57"/>
        <v/>
      </c>
      <c r="O784" s="36"/>
      <c r="P784" s="36"/>
      <c r="Q784" s="34" t="str">
        <f t="shared" si="58"/>
        <v/>
      </c>
    </row>
    <row r="785" spans="2:17" x14ac:dyDescent="0.2">
      <c r="B785" s="36"/>
      <c r="C785" s="36"/>
      <c r="D785" s="33" t="str">
        <f t="shared" si="59"/>
        <v/>
      </c>
      <c r="E785" s="34" t="str">
        <f t="shared" si="55"/>
        <v/>
      </c>
      <c r="G785" s="36"/>
      <c r="H785" s="36"/>
      <c r="I785" s="34" t="str">
        <f t="shared" si="56"/>
        <v/>
      </c>
      <c r="K785" s="36"/>
      <c r="L785" s="36"/>
      <c r="M785" s="34" t="str">
        <f t="shared" si="57"/>
        <v/>
      </c>
      <c r="O785" s="36"/>
      <c r="P785" s="36"/>
      <c r="Q785" s="34" t="str">
        <f t="shared" si="58"/>
        <v/>
      </c>
    </row>
    <row r="786" spans="2:17" x14ac:dyDescent="0.2">
      <c r="B786" s="36"/>
      <c r="C786" s="36"/>
      <c r="D786" s="33" t="str">
        <f t="shared" si="59"/>
        <v/>
      </c>
      <c r="E786" s="34" t="str">
        <f t="shared" si="55"/>
        <v/>
      </c>
      <c r="G786" s="36"/>
      <c r="H786" s="36"/>
      <c r="I786" s="34" t="str">
        <f t="shared" si="56"/>
        <v/>
      </c>
      <c r="K786" s="36"/>
      <c r="L786" s="36"/>
      <c r="M786" s="34" t="str">
        <f t="shared" si="57"/>
        <v/>
      </c>
      <c r="O786" s="36"/>
      <c r="P786" s="36"/>
      <c r="Q786" s="34" t="str">
        <f t="shared" si="58"/>
        <v/>
      </c>
    </row>
    <row r="787" spans="2:17" x14ac:dyDescent="0.2">
      <c r="B787" s="36"/>
      <c r="C787" s="36"/>
      <c r="D787" s="33" t="str">
        <f t="shared" si="59"/>
        <v/>
      </c>
      <c r="E787" s="34" t="str">
        <f t="shared" si="55"/>
        <v/>
      </c>
      <c r="G787" s="36"/>
      <c r="H787" s="36"/>
      <c r="I787" s="34" t="str">
        <f t="shared" si="56"/>
        <v/>
      </c>
      <c r="K787" s="36"/>
      <c r="L787" s="36"/>
      <c r="M787" s="34" t="str">
        <f t="shared" si="57"/>
        <v/>
      </c>
      <c r="O787" s="36"/>
      <c r="P787" s="36"/>
      <c r="Q787" s="34" t="str">
        <f t="shared" si="58"/>
        <v/>
      </c>
    </row>
    <row r="788" spans="2:17" x14ac:dyDescent="0.2">
      <c r="B788" s="36"/>
      <c r="C788" s="36"/>
      <c r="D788" s="33" t="str">
        <f t="shared" si="59"/>
        <v/>
      </c>
      <c r="E788" s="34" t="str">
        <f t="shared" si="55"/>
        <v/>
      </c>
      <c r="G788" s="36"/>
      <c r="H788" s="36"/>
      <c r="I788" s="34" t="str">
        <f t="shared" si="56"/>
        <v/>
      </c>
      <c r="K788" s="36"/>
      <c r="L788" s="36"/>
      <c r="M788" s="34" t="str">
        <f t="shared" si="57"/>
        <v/>
      </c>
      <c r="O788" s="36"/>
      <c r="P788" s="36"/>
      <c r="Q788" s="34" t="str">
        <f t="shared" si="58"/>
        <v/>
      </c>
    </row>
    <row r="789" spans="2:17" x14ac:dyDescent="0.2">
      <c r="B789" s="36"/>
      <c r="C789" s="36"/>
      <c r="D789" s="33" t="str">
        <f t="shared" si="59"/>
        <v/>
      </c>
      <c r="E789" s="34" t="str">
        <f t="shared" si="55"/>
        <v/>
      </c>
      <c r="G789" s="36"/>
      <c r="H789" s="36"/>
      <c r="I789" s="34" t="str">
        <f t="shared" si="56"/>
        <v/>
      </c>
      <c r="K789" s="36"/>
      <c r="L789" s="36"/>
      <c r="M789" s="34" t="str">
        <f t="shared" si="57"/>
        <v/>
      </c>
      <c r="O789" s="36"/>
      <c r="P789" s="36"/>
      <c r="Q789" s="34" t="str">
        <f t="shared" si="58"/>
        <v/>
      </c>
    </row>
    <row r="790" spans="2:17" x14ac:dyDescent="0.2">
      <c r="B790" s="36"/>
      <c r="C790" s="36"/>
      <c r="D790" s="33" t="str">
        <f t="shared" si="59"/>
        <v/>
      </c>
      <c r="E790" s="34" t="str">
        <f t="shared" si="55"/>
        <v/>
      </c>
      <c r="G790" s="36"/>
      <c r="H790" s="36"/>
      <c r="I790" s="34" t="str">
        <f t="shared" si="56"/>
        <v/>
      </c>
      <c r="K790" s="36"/>
      <c r="L790" s="36"/>
      <c r="M790" s="34" t="str">
        <f t="shared" si="57"/>
        <v/>
      </c>
      <c r="O790" s="36"/>
      <c r="P790" s="36"/>
      <c r="Q790" s="34" t="str">
        <f t="shared" si="58"/>
        <v/>
      </c>
    </row>
    <row r="791" spans="2:17" x14ac:dyDescent="0.2">
      <c r="B791" s="36"/>
      <c r="C791" s="36"/>
      <c r="D791" s="33" t="str">
        <f t="shared" si="59"/>
        <v/>
      </c>
      <c r="E791" s="34" t="str">
        <f t="shared" si="55"/>
        <v/>
      </c>
      <c r="G791" s="36"/>
      <c r="H791" s="36"/>
      <c r="I791" s="34" t="str">
        <f t="shared" si="56"/>
        <v/>
      </c>
      <c r="K791" s="36"/>
      <c r="L791" s="36"/>
      <c r="M791" s="34" t="str">
        <f t="shared" si="57"/>
        <v/>
      </c>
      <c r="O791" s="36"/>
      <c r="P791" s="36"/>
      <c r="Q791" s="34" t="str">
        <f t="shared" si="58"/>
        <v/>
      </c>
    </row>
    <row r="792" spans="2:17" x14ac:dyDescent="0.2">
      <c r="B792" s="36"/>
      <c r="C792" s="36"/>
      <c r="D792" s="33" t="str">
        <f t="shared" si="59"/>
        <v/>
      </c>
      <c r="E792" s="34" t="str">
        <f t="shared" si="55"/>
        <v/>
      </c>
      <c r="G792" s="36"/>
      <c r="H792" s="36"/>
      <c r="I792" s="34" t="str">
        <f t="shared" si="56"/>
        <v/>
      </c>
      <c r="K792" s="36"/>
      <c r="L792" s="36"/>
      <c r="M792" s="34" t="str">
        <f t="shared" si="57"/>
        <v/>
      </c>
      <c r="O792" s="36"/>
      <c r="P792" s="36"/>
      <c r="Q792" s="34" t="str">
        <f t="shared" si="58"/>
        <v/>
      </c>
    </row>
    <row r="793" spans="2:17" x14ac:dyDescent="0.2">
      <c r="B793" s="36"/>
      <c r="C793" s="36"/>
      <c r="D793" s="33" t="str">
        <f t="shared" si="59"/>
        <v/>
      </c>
      <c r="E793" s="34" t="str">
        <f t="shared" si="55"/>
        <v/>
      </c>
      <c r="G793" s="36"/>
      <c r="H793" s="36"/>
      <c r="I793" s="34" t="str">
        <f t="shared" si="56"/>
        <v/>
      </c>
      <c r="K793" s="36"/>
      <c r="L793" s="36"/>
      <c r="M793" s="34" t="str">
        <f t="shared" si="57"/>
        <v/>
      </c>
      <c r="O793" s="36"/>
      <c r="P793" s="36"/>
      <c r="Q793" s="34" t="str">
        <f t="shared" si="58"/>
        <v/>
      </c>
    </row>
    <row r="794" spans="2:17" x14ac:dyDescent="0.2">
      <c r="B794" s="36"/>
      <c r="C794" s="36"/>
      <c r="D794" s="33" t="str">
        <f t="shared" si="59"/>
        <v/>
      </c>
      <c r="E794" s="34" t="str">
        <f t="shared" si="55"/>
        <v/>
      </c>
      <c r="G794" s="36"/>
      <c r="H794" s="36"/>
      <c r="I794" s="34" t="str">
        <f t="shared" si="56"/>
        <v/>
      </c>
      <c r="K794" s="36"/>
      <c r="L794" s="36"/>
      <c r="M794" s="34" t="str">
        <f t="shared" si="57"/>
        <v/>
      </c>
      <c r="O794" s="36"/>
      <c r="P794" s="36"/>
      <c r="Q794" s="34" t="str">
        <f t="shared" si="58"/>
        <v/>
      </c>
    </row>
    <row r="795" spans="2:17" x14ac:dyDescent="0.2">
      <c r="B795" s="36"/>
      <c r="C795" s="36"/>
      <c r="D795" s="33" t="str">
        <f t="shared" si="59"/>
        <v/>
      </c>
      <c r="E795" s="34" t="str">
        <f t="shared" si="55"/>
        <v/>
      </c>
      <c r="G795" s="36"/>
      <c r="H795" s="36"/>
      <c r="I795" s="34" t="str">
        <f t="shared" si="56"/>
        <v/>
      </c>
      <c r="K795" s="36"/>
      <c r="L795" s="36"/>
      <c r="M795" s="34" t="str">
        <f t="shared" si="57"/>
        <v/>
      </c>
      <c r="O795" s="36"/>
      <c r="P795" s="36"/>
      <c r="Q795" s="34" t="str">
        <f t="shared" si="58"/>
        <v/>
      </c>
    </row>
    <row r="796" spans="2:17" x14ac:dyDescent="0.2">
      <c r="B796" s="36"/>
      <c r="C796" s="36"/>
      <c r="D796" s="33" t="str">
        <f t="shared" si="59"/>
        <v/>
      </c>
      <c r="E796" s="34" t="str">
        <f t="shared" si="55"/>
        <v/>
      </c>
      <c r="G796" s="36"/>
      <c r="H796" s="36"/>
      <c r="I796" s="34" t="str">
        <f t="shared" si="56"/>
        <v/>
      </c>
      <c r="K796" s="36"/>
      <c r="L796" s="36"/>
      <c r="M796" s="34" t="str">
        <f t="shared" si="57"/>
        <v/>
      </c>
      <c r="O796" s="36"/>
      <c r="P796" s="36"/>
      <c r="Q796" s="34" t="str">
        <f t="shared" si="58"/>
        <v/>
      </c>
    </row>
    <row r="797" spans="2:17" x14ac:dyDescent="0.2">
      <c r="B797" s="36"/>
      <c r="C797" s="36"/>
      <c r="D797" s="33" t="str">
        <f t="shared" si="59"/>
        <v/>
      </c>
      <c r="E797" s="34" t="str">
        <f t="shared" si="55"/>
        <v/>
      </c>
      <c r="G797" s="36"/>
      <c r="H797" s="36"/>
      <c r="I797" s="34" t="str">
        <f t="shared" si="56"/>
        <v/>
      </c>
      <c r="K797" s="36"/>
      <c r="L797" s="36"/>
      <c r="M797" s="34" t="str">
        <f t="shared" si="57"/>
        <v/>
      </c>
      <c r="O797" s="36"/>
      <c r="P797" s="36"/>
      <c r="Q797" s="34" t="str">
        <f t="shared" si="58"/>
        <v/>
      </c>
    </row>
    <row r="798" spans="2:17" x14ac:dyDescent="0.2">
      <c r="B798" s="36"/>
      <c r="C798" s="36"/>
      <c r="D798" s="33" t="str">
        <f t="shared" si="59"/>
        <v/>
      </c>
      <c r="E798" s="34" t="str">
        <f t="shared" si="55"/>
        <v/>
      </c>
      <c r="G798" s="36"/>
      <c r="H798" s="36"/>
      <c r="I798" s="34" t="str">
        <f t="shared" si="56"/>
        <v/>
      </c>
      <c r="K798" s="36"/>
      <c r="L798" s="36"/>
      <c r="M798" s="34" t="str">
        <f t="shared" si="57"/>
        <v/>
      </c>
      <c r="O798" s="36"/>
      <c r="P798" s="36"/>
      <c r="Q798" s="34" t="str">
        <f t="shared" si="58"/>
        <v/>
      </c>
    </row>
    <row r="799" spans="2:17" x14ac:dyDescent="0.2">
      <c r="B799" s="36"/>
      <c r="C799" s="36"/>
      <c r="D799" s="33" t="str">
        <f t="shared" si="59"/>
        <v/>
      </c>
      <c r="E799" s="34" t="str">
        <f t="shared" ref="E799:E862" si="60">IF(ISBLANK(B799),"",IF(OR($AC$7="",$AE$7=""),"",IF(AND(MONTH(B799)&gt;=MONTH($AC$7&amp;1),MONTH(B799)&lt;=MONTH($AE$7&amp;1)),"summer","winter")))</f>
        <v/>
      </c>
      <c r="G799" s="36"/>
      <c r="H799" s="36"/>
      <c r="I799" s="34" t="str">
        <f t="shared" ref="I799:I862" si="61">IF(ISBLANK(G799),"",IF(OR($AC$7="",$AE$7=""),"",IF(AND(MONTH(G799)&gt;=MONTH($AC$7&amp;1),MONTH(G799)&lt;=MONTH($AE$7&amp;1)),"summer","winter")))</f>
        <v/>
      </c>
      <c r="K799" s="36"/>
      <c r="L799" s="36"/>
      <c r="M799" s="34" t="str">
        <f t="shared" ref="M799:M862" si="62">IF(ISBLANK(K799),"",IF(OR($AC$7="",$AE$7=""),"",IF(AND(MONTH(K799)&gt;=MONTH($AC$7&amp;1),MONTH(K799)&lt;=MONTH($AE$7&amp;1)),"summer","winter")))</f>
        <v/>
      </c>
      <c r="O799" s="36"/>
      <c r="P799" s="36"/>
      <c r="Q799" s="34" t="str">
        <f t="shared" ref="Q799:Q862" si="63">IF(ISBLANK(O799),"",IF(OR($AC$7="",$AE$7=""),"",IF(AND(MONTH(O799)&gt;=MONTH($AC$7&amp;1),MONTH(O799)&lt;=MONTH($AE$7&amp;1)),"summer","winter")))</f>
        <v/>
      </c>
    </row>
    <row r="800" spans="2:17" x14ac:dyDescent="0.2">
      <c r="B800" s="36"/>
      <c r="C800" s="36"/>
      <c r="D800" s="33" t="str">
        <f t="shared" ref="D800:D863" si="64">IF(ISBLANK(C800),"",IF(LEFT(C800,1)="&lt;",0,VALUE(C800)))</f>
        <v/>
      </c>
      <c r="E800" s="34" t="str">
        <f t="shared" si="60"/>
        <v/>
      </c>
      <c r="G800" s="36"/>
      <c r="H800" s="36"/>
      <c r="I800" s="34" t="str">
        <f t="shared" si="61"/>
        <v/>
      </c>
      <c r="K800" s="36"/>
      <c r="L800" s="36"/>
      <c r="M800" s="34" t="str">
        <f t="shared" si="62"/>
        <v/>
      </c>
      <c r="O800" s="36"/>
      <c r="P800" s="36"/>
      <c r="Q800" s="34" t="str">
        <f t="shared" si="63"/>
        <v/>
      </c>
    </row>
    <row r="801" spans="2:17" x14ac:dyDescent="0.2">
      <c r="B801" s="36"/>
      <c r="C801" s="36"/>
      <c r="D801" s="33" t="str">
        <f t="shared" si="64"/>
        <v/>
      </c>
      <c r="E801" s="34" t="str">
        <f t="shared" si="60"/>
        <v/>
      </c>
      <c r="G801" s="36"/>
      <c r="H801" s="36"/>
      <c r="I801" s="34" t="str">
        <f t="shared" si="61"/>
        <v/>
      </c>
      <c r="K801" s="36"/>
      <c r="L801" s="36"/>
      <c r="M801" s="34" t="str">
        <f t="shared" si="62"/>
        <v/>
      </c>
      <c r="O801" s="36"/>
      <c r="P801" s="36"/>
      <c r="Q801" s="34" t="str">
        <f t="shared" si="63"/>
        <v/>
      </c>
    </row>
    <row r="802" spans="2:17" x14ac:dyDescent="0.2">
      <c r="B802" s="36"/>
      <c r="C802" s="36"/>
      <c r="D802" s="33" t="str">
        <f t="shared" si="64"/>
        <v/>
      </c>
      <c r="E802" s="34" t="str">
        <f t="shared" si="60"/>
        <v/>
      </c>
      <c r="G802" s="36"/>
      <c r="H802" s="36"/>
      <c r="I802" s="34" t="str">
        <f t="shared" si="61"/>
        <v/>
      </c>
      <c r="K802" s="36"/>
      <c r="L802" s="36"/>
      <c r="M802" s="34" t="str">
        <f t="shared" si="62"/>
        <v/>
      </c>
      <c r="O802" s="36"/>
      <c r="P802" s="36"/>
      <c r="Q802" s="34" t="str">
        <f t="shared" si="63"/>
        <v/>
      </c>
    </row>
    <row r="803" spans="2:17" x14ac:dyDescent="0.2">
      <c r="B803" s="36"/>
      <c r="C803" s="36"/>
      <c r="D803" s="33" t="str">
        <f t="shared" si="64"/>
        <v/>
      </c>
      <c r="E803" s="34" t="str">
        <f t="shared" si="60"/>
        <v/>
      </c>
      <c r="G803" s="36"/>
      <c r="H803" s="36"/>
      <c r="I803" s="34" t="str">
        <f t="shared" si="61"/>
        <v/>
      </c>
      <c r="K803" s="36"/>
      <c r="L803" s="36"/>
      <c r="M803" s="34" t="str">
        <f t="shared" si="62"/>
        <v/>
      </c>
      <c r="O803" s="36"/>
      <c r="P803" s="36"/>
      <c r="Q803" s="34" t="str">
        <f t="shared" si="63"/>
        <v/>
      </c>
    </row>
    <row r="804" spans="2:17" x14ac:dyDescent="0.2">
      <c r="B804" s="36"/>
      <c r="C804" s="36"/>
      <c r="D804" s="33" t="str">
        <f t="shared" si="64"/>
        <v/>
      </c>
      <c r="E804" s="34" t="str">
        <f t="shared" si="60"/>
        <v/>
      </c>
      <c r="G804" s="36"/>
      <c r="H804" s="36"/>
      <c r="I804" s="34" t="str">
        <f t="shared" si="61"/>
        <v/>
      </c>
      <c r="K804" s="36"/>
      <c r="L804" s="36"/>
      <c r="M804" s="34" t="str">
        <f t="shared" si="62"/>
        <v/>
      </c>
      <c r="O804" s="36"/>
      <c r="P804" s="36"/>
      <c r="Q804" s="34" t="str">
        <f t="shared" si="63"/>
        <v/>
      </c>
    </row>
    <row r="805" spans="2:17" x14ac:dyDescent="0.2">
      <c r="B805" s="36"/>
      <c r="C805" s="36"/>
      <c r="D805" s="33" t="str">
        <f t="shared" si="64"/>
        <v/>
      </c>
      <c r="E805" s="34" t="str">
        <f t="shared" si="60"/>
        <v/>
      </c>
      <c r="G805" s="36"/>
      <c r="H805" s="36"/>
      <c r="I805" s="34" t="str">
        <f t="shared" si="61"/>
        <v/>
      </c>
      <c r="K805" s="36"/>
      <c r="L805" s="36"/>
      <c r="M805" s="34" t="str">
        <f t="shared" si="62"/>
        <v/>
      </c>
      <c r="O805" s="36"/>
      <c r="P805" s="36"/>
      <c r="Q805" s="34" t="str">
        <f t="shared" si="63"/>
        <v/>
      </c>
    </row>
    <row r="806" spans="2:17" x14ac:dyDescent="0.2">
      <c r="B806" s="36"/>
      <c r="C806" s="36"/>
      <c r="D806" s="33" t="str">
        <f t="shared" si="64"/>
        <v/>
      </c>
      <c r="E806" s="34" t="str">
        <f t="shared" si="60"/>
        <v/>
      </c>
      <c r="G806" s="36"/>
      <c r="H806" s="36"/>
      <c r="I806" s="34" t="str">
        <f t="shared" si="61"/>
        <v/>
      </c>
      <c r="K806" s="36"/>
      <c r="L806" s="36"/>
      <c r="M806" s="34" t="str">
        <f t="shared" si="62"/>
        <v/>
      </c>
      <c r="O806" s="36"/>
      <c r="P806" s="36"/>
      <c r="Q806" s="34" t="str">
        <f t="shared" si="63"/>
        <v/>
      </c>
    </row>
    <row r="807" spans="2:17" x14ac:dyDescent="0.2">
      <c r="B807" s="36"/>
      <c r="C807" s="36"/>
      <c r="D807" s="33" t="str">
        <f t="shared" si="64"/>
        <v/>
      </c>
      <c r="E807" s="34" t="str">
        <f t="shared" si="60"/>
        <v/>
      </c>
      <c r="G807" s="36"/>
      <c r="H807" s="36"/>
      <c r="I807" s="34" t="str">
        <f t="shared" si="61"/>
        <v/>
      </c>
      <c r="K807" s="36"/>
      <c r="L807" s="36"/>
      <c r="M807" s="34" t="str">
        <f t="shared" si="62"/>
        <v/>
      </c>
      <c r="O807" s="36"/>
      <c r="P807" s="36"/>
      <c r="Q807" s="34" t="str">
        <f t="shared" si="63"/>
        <v/>
      </c>
    </row>
    <row r="808" spans="2:17" x14ac:dyDescent="0.2">
      <c r="B808" s="36"/>
      <c r="C808" s="36"/>
      <c r="D808" s="33" t="str">
        <f t="shared" si="64"/>
        <v/>
      </c>
      <c r="E808" s="34" t="str">
        <f t="shared" si="60"/>
        <v/>
      </c>
      <c r="G808" s="36"/>
      <c r="H808" s="36"/>
      <c r="I808" s="34" t="str">
        <f t="shared" si="61"/>
        <v/>
      </c>
      <c r="K808" s="36"/>
      <c r="L808" s="36"/>
      <c r="M808" s="34" t="str">
        <f t="shared" si="62"/>
        <v/>
      </c>
      <c r="O808" s="36"/>
      <c r="P808" s="36"/>
      <c r="Q808" s="34" t="str">
        <f t="shared" si="63"/>
        <v/>
      </c>
    </row>
    <row r="809" spans="2:17" x14ac:dyDescent="0.2">
      <c r="B809" s="36"/>
      <c r="C809" s="36"/>
      <c r="D809" s="33" t="str">
        <f t="shared" si="64"/>
        <v/>
      </c>
      <c r="E809" s="34" t="str">
        <f t="shared" si="60"/>
        <v/>
      </c>
      <c r="G809" s="36"/>
      <c r="H809" s="36"/>
      <c r="I809" s="34" t="str">
        <f t="shared" si="61"/>
        <v/>
      </c>
      <c r="K809" s="36"/>
      <c r="L809" s="36"/>
      <c r="M809" s="34" t="str">
        <f t="shared" si="62"/>
        <v/>
      </c>
      <c r="O809" s="36"/>
      <c r="P809" s="36"/>
      <c r="Q809" s="34" t="str">
        <f t="shared" si="63"/>
        <v/>
      </c>
    </row>
    <row r="810" spans="2:17" x14ac:dyDescent="0.2">
      <c r="B810" s="36"/>
      <c r="C810" s="36"/>
      <c r="D810" s="33" t="str">
        <f t="shared" si="64"/>
        <v/>
      </c>
      <c r="E810" s="34" t="str">
        <f t="shared" si="60"/>
        <v/>
      </c>
      <c r="G810" s="36"/>
      <c r="H810" s="36"/>
      <c r="I810" s="34" t="str">
        <f t="shared" si="61"/>
        <v/>
      </c>
      <c r="K810" s="36"/>
      <c r="L810" s="36"/>
      <c r="M810" s="34" t="str">
        <f t="shared" si="62"/>
        <v/>
      </c>
      <c r="O810" s="36"/>
      <c r="P810" s="36"/>
      <c r="Q810" s="34" t="str">
        <f t="shared" si="63"/>
        <v/>
      </c>
    </row>
    <row r="811" spans="2:17" x14ac:dyDescent="0.2">
      <c r="B811" s="36"/>
      <c r="C811" s="36"/>
      <c r="D811" s="33" t="str">
        <f t="shared" si="64"/>
        <v/>
      </c>
      <c r="E811" s="34" t="str">
        <f t="shared" si="60"/>
        <v/>
      </c>
      <c r="G811" s="36"/>
      <c r="H811" s="36"/>
      <c r="I811" s="34" t="str">
        <f t="shared" si="61"/>
        <v/>
      </c>
      <c r="K811" s="36"/>
      <c r="L811" s="36"/>
      <c r="M811" s="34" t="str">
        <f t="shared" si="62"/>
        <v/>
      </c>
      <c r="O811" s="36"/>
      <c r="P811" s="36"/>
      <c r="Q811" s="34" t="str">
        <f t="shared" si="63"/>
        <v/>
      </c>
    </row>
    <row r="812" spans="2:17" x14ac:dyDescent="0.2">
      <c r="B812" s="36"/>
      <c r="C812" s="36"/>
      <c r="D812" s="33" t="str">
        <f t="shared" si="64"/>
        <v/>
      </c>
      <c r="E812" s="34" t="str">
        <f t="shared" si="60"/>
        <v/>
      </c>
      <c r="G812" s="36"/>
      <c r="H812" s="36"/>
      <c r="I812" s="34" t="str">
        <f t="shared" si="61"/>
        <v/>
      </c>
      <c r="K812" s="36"/>
      <c r="L812" s="36"/>
      <c r="M812" s="34" t="str">
        <f t="shared" si="62"/>
        <v/>
      </c>
      <c r="O812" s="36"/>
      <c r="P812" s="36"/>
      <c r="Q812" s="34" t="str">
        <f t="shared" si="63"/>
        <v/>
      </c>
    </row>
    <row r="813" spans="2:17" x14ac:dyDescent="0.2">
      <c r="B813" s="36"/>
      <c r="C813" s="36"/>
      <c r="D813" s="33" t="str">
        <f t="shared" si="64"/>
        <v/>
      </c>
      <c r="E813" s="34" t="str">
        <f t="shared" si="60"/>
        <v/>
      </c>
      <c r="G813" s="36"/>
      <c r="H813" s="36"/>
      <c r="I813" s="34" t="str">
        <f t="shared" si="61"/>
        <v/>
      </c>
      <c r="K813" s="36"/>
      <c r="L813" s="36"/>
      <c r="M813" s="34" t="str">
        <f t="shared" si="62"/>
        <v/>
      </c>
      <c r="O813" s="36"/>
      <c r="P813" s="36"/>
      <c r="Q813" s="34" t="str">
        <f t="shared" si="63"/>
        <v/>
      </c>
    </row>
    <row r="814" spans="2:17" x14ac:dyDescent="0.2">
      <c r="B814" s="36"/>
      <c r="C814" s="36"/>
      <c r="D814" s="33" t="str">
        <f t="shared" si="64"/>
        <v/>
      </c>
      <c r="E814" s="34" t="str">
        <f t="shared" si="60"/>
        <v/>
      </c>
      <c r="G814" s="36"/>
      <c r="H814" s="36"/>
      <c r="I814" s="34" t="str">
        <f t="shared" si="61"/>
        <v/>
      </c>
      <c r="K814" s="36"/>
      <c r="L814" s="36"/>
      <c r="M814" s="34" t="str">
        <f t="shared" si="62"/>
        <v/>
      </c>
      <c r="O814" s="36"/>
      <c r="P814" s="36"/>
      <c r="Q814" s="34" t="str">
        <f t="shared" si="63"/>
        <v/>
      </c>
    </row>
    <row r="815" spans="2:17" x14ac:dyDescent="0.2">
      <c r="B815" s="36"/>
      <c r="C815" s="36"/>
      <c r="D815" s="33" t="str">
        <f t="shared" si="64"/>
        <v/>
      </c>
      <c r="E815" s="34" t="str">
        <f t="shared" si="60"/>
        <v/>
      </c>
      <c r="G815" s="36"/>
      <c r="H815" s="36"/>
      <c r="I815" s="34" t="str">
        <f t="shared" si="61"/>
        <v/>
      </c>
      <c r="K815" s="36"/>
      <c r="L815" s="36"/>
      <c r="M815" s="34" t="str">
        <f t="shared" si="62"/>
        <v/>
      </c>
      <c r="O815" s="36"/>
      <c r="P815" s="36"/>
      <c r="Q815" s="34" t="str">
        <f t="shared" si="63"/>
        <v/>
      </c>
    </row>
    <row r="816" spans="2:17" x14ac:dyDescent="0.2">
      <c r="B816" s="36"/>
      <c r="C816" s="36"/>
      <c r="D816" s="33" t="str">
        <f t="shared" si="64"/>
        <v/>
      </c>
      <c r="E816" s="34" t="str">
        <f t="shared" si="60"/>
        <v/>
      </c>
      <c r="G816" s="36"/>
      <c r="H816" s="36"/>
      <c r="I816" s="34" t="str">
        <f t="shared" si="61"/>
        <v/>
      </c>
      <c r="K816" s="36"/>
      <c r="L816" s="36"/>
      <c r="M816" s="34" t="str">
        <f t="shared" si="62"/>
        <v/>
      </c>
      <c r="O816" s="36"/>
      <c r="P816" s="36"/>
      <c r="Q816" s="34" t="str">
        <f t="shared" si="63"/>
        <v/>
      </c>
    </row>
    <row r="817" spans="2:17" x14ac:dyDescent="0.2">
      <c r="B817" s="36"/>
      <c r="C817" s="36"/>
      <c r="D817" s="33" t="str">
        <f t="shared" si="64"/>
        <v/>
      </c>
      <c r="E817" s="34" t="str">
        <f t="shared" si="60"/>
        <v/>
      </c>
      <c r="G817" s="36"/>
      <c r="H817" s="36"/>
      <c r="I817" s="34" t="str">
        <f t="shared" si="61"/>
        <v/>
      </c>
      <c r="K817" s="36"/>
      <c r="L817" s="36"/>
      <c r="M817" s="34" t="str">
        <f t="shared" si="62"/>
        <v/>
      </c>
      <c r="O817" s="36"/>
      <c r="P817" s="36"/>
      <c r="Q817" s="34" t="str">
        <f t="shared" si="63"/>
        <v/>
      </c>
    </row>
    <row r="818" spans="2:17" x14ac:dyDescent="0.2">
      <c r="B818" s="36"/>
      <c r="C818" s="36"/>
      <c r="D818" s="33" t="str">
        <f t="shared" si="64"/>
        <v/>
      </c>
      <c r="E818" s="34" t="str">
        <f t="shared" si="60"/>
        <v/>
      </c>
      <c r="G818" s="36"/>
      <c r="H818" s="36"/>
      <c r="I818" s="34" t="str">
        <f t="shared" si="61"/>
        <v/>
      </c>
      <c r="K818" s="36"/>
      <c r="L818" s="36"/>
      <c r="M818" s="34" t="str">
        <f t="shared" si="62"/>
        <v/>
      </c>
      <c r="O818" s="36"/>
      <c r="P818" s="36"/>
      <c r="Q818" s="34" t="str">
        <f t="shared" si="63"/>
        <v/>
      </c>
    </row>
    <row r="819" spans="2:17" x14ac:dyDescent="0.2">
      <c r="B819" s="36"/>
      <c r="C819" s="36"/>
      <c r="D819" s="33" t="str">
        <f t="shared" si="64"/>
        <v/>
      </c>
      <c r="E819" s="34" t="str">
        <f t="shared" si="60"/>
        <v/>
      </c>
      <c r="G819" s="36"/>
      <c r="H819" s="36"/>
      <c r="I819" s="34" t="str">
        <f t="shared" si="61"/>
        <v/>
      </c>
      <c r="K819" s="36"/>
      <c r="L819" s="36"/>
      <c r="M819" s="34" t="str">
        <f t="shared" si="62"/>
        <v/>
      </c>
      <c r="O819" s="36"/>
      <c r="P819" s="36"/>
      <c r="Q819" s="34" t="str">
        <f t="shared" si="63"/>
        <v/>
      </c>
    </row>
    <row r="820" spans="2:17" x14ac:dyDescent="0.2">
      <c r="B820" s="36"/>
      <c r="C820" s="36"/>
      <c r="D820" s="33" t="str">
        <f t="shared" si="64"/>
        <v/>
      </c>
      <c r="E820" s="34" t="str">
        <f t="shared" si="60"/>
        <v/>
      </c>
      <c r="G820" s="36"/>
      <c r="H820" s="36"/>
      <c r="I820" s="34" t="str">
        <f t="shared" si="61"/>
        <v/>
      </c>
      <c r="K820" s="36"/>
      <c r="L820" s="36"/>
      <c r="M820" s="34" t="str">
        <f t="shared" si="62"/>
        <v/>
      </c>
      <c r="O820" s="36"/>
      <c r="P820" s="36"/>
      <c r="Q820" s="34" t="str">
        <f t="shared" si="63"/>
        <v/>
      </c>
    </row>
    <row r="821" spans="2:17" x14ac:dyDescent="0.2">
      <c r="B821" s="36"/>
      <c r="C821" s="36"/>
      <c r="D821" s="33" t="str">
        <f t="shared" si="64"/>
        <v/>
      </c>
      <c r="E821" s="34" t="str">
        <f t="shared" si="60"/>
        <v/>
      </c>
      <c r="G821" s="36"/>
      <c r="H821" s="36"/>
      <c r="I821" s="34" t="str">
        <f t="shared" si="61"/>
        <v/>
      </c>
      <c r="K821" s="36"/>
      <c r="L821" s="36"/>
      <c r="M821" s="34" t="str">
        <f t="shared" si="62"/>
        <v/>
      </c>
      <c r="O821" s="36"/>
      <c r="P821" s="36"/>
      <c r="Q821" s="34" t="str">
        <f t="shared" si="63"/>
        <v/>
      </c>
    </row>
    <row r="822" spans="2:17" x14ac:dyDescent="0.2">
      <c r="B822" s="36"/>
      <c r="C822" s="36"/>
      <c r="D822" s="33" t="str">
        <f t="shared" si="64"/>
        <v/>
      </c>
      <c r="E822" s="34" t="str">
        <f t="shared" si="60"/>
        <v/>
      </c>
      <c r="G822" s="36"/>
      <c r="H822" s="36"/>
      <c r="I822" s="34" t="str">
        <f t="shared" si="61"/>
        <v/>
      </c>
      <c r="K822" s="36"/>
      <c r="L822" s="36"/>
      <c r="M822" s="34" t="str">
        <f t="shared" si="62"/>
        <v/>
      </c>
      <c r="O822" s="36"/>
      <c r="P822" s="36"/>
      <c r="Q822" s="34" t="str">
        <f t="shared" si="63"/>
        <v/>
      </c>
    </row>
    <row r="823" spans="2:17" x14ac:dyDescent="0.2">
      <c r="B823" s="36"/>
      <c r="C823" s="36"/>
      <c r="D823" s="33" t="str">
        <f t="shared" si="64"/>
        <v/>
      </c>
      <c r="E823" s="34" t="str">
        <f t="shared" si="60"/>
        <v/>
      </c>
      <c r="G823" s="36"/>
      <c r="H823" s="36"/>
      <c r="I823" s="34" t="str">
        <f t="shared" si="61"/>
        <v/>
      </c>
      <c r="K823" s="36"/>
      <c r="L823" s="36"/>
      <c r="M823" s="34" t="str">
        <f t="shared" si="62"/>
        <v/>
      </c>
      <c r="O823" s="36"/>
      <c r="P823" s="36"/>
      <c r="Q823" s="34" t="str">
        <f t="shared" si="63"/>
        <v/>
      </c>
    </row>
    <row r="824" spans="2:17" x14ac:dyDescent="0.2">
      <c r="B824" s="36"/>
      <c r="C824" s="36"/>
      <c r="D824" s="33" t="str">
        <f t="shared" si="64"/>
        <v/>
      </c>
      <c r="E824" s="34" t="str">
        <f t="shared" si="60"/>
        <v/>
      </c>
      <c r="G824" s="36"/>
      <c r="H824" s="36"/>
      <c r="I824" s="34" t="str">
        <f t="shared" si="61"/>
        <v/>
      </c>
      <c r="K824" s="36"/>
      <c r="L824" s="36"/>
      <c r="M824" s="34" t="str">
        <f t="shared" si="62"/>
        <v/>
      </c>
      <c r="O824" s="36"/>
      <c r="P824" s="36"/>
      <c r="Q824" s="34" t="str">
        <f t="shared" si="63"/>
        <v/>
      </c>
    </row>
    <row r="825" spans="2:17" x14ac:dyDescent="0.2">
      <c r="B825" s="36"/>
      <c r="C825" s="36"/>
      <c r="D825" s="33" t="str">
        <f t="shared" si="64"/>
        <v/>
      </c>
      <c r="E825" s="34" t="str">
        <f t="shared" si="60"/>
        <v/>
      </c>
      <c r="G825" s="36"/>
      <c r="H825" s="36"/>
      <c r="I825" s="34" t="str">
        <f t="shared" si="61"/>
        <v/>
      </c>
      <c r="K825" s="36"/>
      <c r="L825" s="36"/>
      <c r="M825" s="34" t="str">
        <f t="shared" si="62"/>
        <v/>
      </c>
      <c r="O825" s="36"/>
      <c r="P825" s="36"/>
      <c r="Q825" s="34" t="str">
        <f t="shared" si="63"/>
        <v/>
      </c>
    </row>
    <row r="826" spans="2:17" x14ac:dyDescent="0.2">
      <c r="B826" s="36"/>
      <c r="C826" s="36"/>
      <c r="D826" s="33" t="str">
        <f t="shared" si="64"/>
        <v/>
      </c>
      <c r="E826" s="34" t="str">
        <f t="shared" si="60"/>
        <v/>
      </c>
      <c r="G826" s="36"/>
      <c r="H826" s="36"/>
      <c r="I826" s="34" t="str">
        <f t="shared" si="61"/>
        <v/>
      </c>
      <c r="K826" s="36"/>
      <c r="L826" s="36"/>
      <c r="M826" s="34" t="str">
        <f t="shared" si="62"/>
        <v/>
      </c>
      <c r="O826" s="36"/>
      <c r="P826" s="36"/>
      <c r="Q826" s="34" t="str">
        <f t="shared" si="63"/>
        <v/>
      </c>
    </row>
    <row r="827" spans="2:17" x14ac:dyDescent="0.2">
      <c r="B827" s="36"/>
      <c r="C827" s="36"/>
      <c r="D827" s="33" t="str">
        <f t="shared" si="64"/>
        <v/>
      </c>
      <c r="E827" s="34" t="str">
        <f t="shared" si="60"/>
        <v/>
      </c>
      <c r="G827" s="36"/>
      <c r="H827" s="36"/>
      <c r="I827" s="34" t="str">
        <f t="shared" si="61"/>
        <v/>
      </c>
      <c r="K827" s="36"/>
      <c r="L827" s="36"/>
      <c r="M827" s="34" t="str">
        <f t="shared" si="62"/>
        <v/>
      </c>
      <c r="O827" s="36"/>
      <c r="P827" s="36"/>
      <c r="Q827" s="34" t="str">
        <f t="shared" si="63"/>
        <v/>
      </c>
    </row>
    <row r="828" spans="2:17" x14ac:dyDescent="0.2">
      <c r="B828" s="36"/>
      <c r="C828" s="36"/>
      <c r="D828" s="33" t="str">
        <f t="shared" si="64"/>
        <v/>
      </c>
      <c r="E828" s="34" t="str">
        <f t="shared" si="60"/>
        <v/>
      </c>
      <c r="G828" s="36"/>
      <c r="H828" s="36"/>
      <c r="I828" s="34" t="str">
        <f t="shared" si="61"/>
        <v/>
      </c>
      <c r="K828" s="36"/>
      <c r="L828" s="36"/>
      <c r="M828" s="34" t="str">
        <f t="shared" si="62"/>
        <v/>
      </c>
      <c r="O828" s="36"/>
      <c r="P828" s="36"/>
      <c r="Q828" s="34" t="str">
        <f t="shared" si="63"/>
        <v/>
      </c>
    </row>
    <row r="829" spans="2:17" x14ac:dyDescent="0.2">
      <c r="B829" s="36"/>
      <c r="C829" s="36"/>
      <c r="D829" s="33" t="str">
        <f t="shared" si="64"/>
        <v/>
      </c>
      <c r="E829" s="34" t="str">
        <f t="shared" si="60"/>
        <v/>
      </c>
      <c r="G829" s="36"/>
      <c r="H829" s="36"/>
      <c r="I829" s="34" t="str">
        <f t="shared" si="61"/>
        <v/>
      </c>
      <c r="K829" s="36"/>
      <c r="L829" s="36"/>
      <c r="M829" s="34" t="str">
        <f t="shared" si="62"/>
        <v/>
      </c>
      <c r="O829" s="36"/>
      <c r="P829" s="36"/>
      <c r="Q829" s="34" t="str">
        <f t="shared" si="63"/>
        <v/>
      </c>
    </row>
    <row r="830" spans="2:17" x14ac:dyDescent="0.2">
      <c r="B830" s="36"/>
      <c r="C830" s="36"/>
      <c r="D830" s="33" t="str">
        <f t="shared" si="64"/>
        <v/>
      </c>
      <c r="E830" s="34" t="str">
        <f t="shared" si="60"/>
        <v/>
      </c>
      <c r="G830" s="36"/>
      <c r="H830" s="36"/>
      <c r="I830" s="34" t="str">
        <f t="shared" si="61"/>
        <v/>
      </c>
      <c r="K830" s="36"/>
      <c r="L830" s="36"/>
      <c r="M830" s="34" t="str">
        <f t="shared" si="62"/>
        <v/>
      </c>
      <c r="O830" s="36"/>
      <c r="P830" s="36"/>
      <c r="Q830" s="34" t="str">
        <f t="shared" si="63"/>
        <v/>
      </c>
    </row>
    <row r="831" spans="2:17" x14ac:dyDescent="0.2">
      <c r="B831" s="36"/>
      <c r="C831" s="36"/>
      <c r="D831" s="33" t="str">
        <f t="shared" si="64"/>
        <v/>
      </c>
      <c r="E831" s="34" t="str">
        <f t="shared" si="60"/>
        <v/>
      </c>
      <c r="G831" s="36"/>
      <c r="H831" s="36"/>
      <c r="I831" s="34" t="str">
        <f t="shared" si="61"/>
        <v/>
      </c>
      <c r="K831" s="36"/>
      <c r="L831" s="36"/>
      <c r="M831" s="34" t="str">
        <f t="shared" si="62"/>
        <v/>
      </c>
      <c r="O831" s="36"/>
      <c r="P831" s="36"/>
      <c r="Q831" s="34" t="str">
        <f t="shared" si="63"/>
        <v/>
      </c>
    </row>
    <row r="832" spans="2:17" x14ac:dyDescent="0.2">
      <c r="B832" s="36"/>
      <c r="C832" s="36"/>
      <c r="D832" s="33" t="str">
        <f t="shared" si="64"/>
        <v/>
      </c>
      <c r="E832" s="34" t="str">
        <f t="shared" si="60"/>
        <v/>
      </c>
      <c r="G832" s="36"/>
      <c r="H832" s="36"/>
      <c r="I832" s="34" t="str">
        <f t="shared" si="61"/>
        <v/>
      </c>
      <c r="K832" s="36"/>
      <c r="L832" s="36"/>
      <c r="M832" s="34" t="str">
        <f t="shared" si="62"/>
        <v/>
      </c>
      <c r="O832" s="36"/>
      <c r="P832" s="36"/>
      <c r="Q832" s="34" t="str">
        <f t="shared" si="63"/>
        <v/>
      </c>
    </row>
    <row r="833" spans="2:17" x14ac:dyDescent="0.2">
      <c r="B833" s="36"/>
      <c r="C833" s="36"/>
      <c r="D833" s="33" t="str">
        <f t="shared" si="64"/>
        <v/>
      </c>
      <c r="E833" s="34" t="str">
        <f t="shared" si="60"/>
        <v/>
      </c>
      <c r="G833" s="36"/>
      <c r="H833" s="36"/>
      <c r="I833" s="34" t="str">
        <f t="shared" si="61"/>
        <v/>
      </c>
      <c r="K833" s="36"/>
      <c r="L833" s="36"/>
      <c r="M833" s="34" t="str">
        <f t="shared" si="62"/>
        <v/>
      </c>
      <c r="O833" s="36"/>
      <c r="P833" s="36"/>
      <c r="Q833" s="34" t="str">
        <f t="shared" si="63"/>
        <v/>
      </c>
    </row>
    <row r="834" spans="2:17" x14ac:dyDescent="0.2">
      <c r="B834" s="36"/>
      <c r="C834" s="36"/>
      <c r="D834" s="33" t="str">
        <f t="shared" si="64"/>
        <v/>
      </c>
      <c r="E834" s="34" t="str">
        <f t="shared" si="60"/>
        <v/>
      </c>
      <c r="G834" s="36"/>
      <c r="H834" s="36"/>
      <c r="I834" s="34" t="str">
        <f t="shared" si="61"/>
        <v/>
      </c>
      <c r="K834" s="36"/>
      <c r="L834" s="36"/>
      <c r="M834" s="34" t="str">
        <f t="shared" si="62"/>
        <v/>
      </c>
      <c r="O834" s="36"/>
      <c r="P834" s="36"/>
      <c r="Q834" s="34" t="str">
        <f t="shared" si="63"/>
        <v/>
      </c>
    </row>
    <row r="835" spans="2:17" x14ac:dyDescent="0.2">
      <c r="B835" s="36"/>
      <c r="C835" s="36"/>
      <c r="D835" s="33" t="str">
        <f t="shared" si="64"/>
        <v/>
      </c>
      <c r="E835" s="34" t="str">
        <f t="shared" si="60"/>
        <v/>
      </c>
      <c r="G835" s="36"/>
      <c r="H835" s="36"/>
      <c r="I835" s="34" t="str">
        <f t="shared" si="61"/>
        <v/>
      </c>
      <c r="K835" s="36"/>
      <c r="L835" s="36"/>
      <c r="M835" s="34" t="str">
        <f t="shared" si="62"/>
        <v/>
      </c>
      <c r="O835" s="36"/>
      <c r="P835" s="36"/>
      <c r="Q835" s="34" t="str">
        <f t="shared" si="63"/>
        <v/>
      </c>
    </row>
    <row r="836" spans="2:17" x14ac:dyDescent="0.2">
      <c r="B836" s="36"/>
      <c r="C836" s="36"/>
      <c r="D836" s="33" t="str">
        <f t="shared" si="64"/>
        <v/>
      </c>
      <c r="E836" s="34" t="str">
        <f t="shared" si="60"/>
        <v/>
      </c>
      <c r="G836" s="36"/>
      <c r="H836" s="36"/>
      <c r="I836" s="34" t="str">
        <f t="shared" si="61"/>
        <v/>
      </c>
      <c r="K836" s="36"/>
      <c r="L836" s="36"/>
      <c r="M836" s="34" t="str">
        <f t="shared" si="62"/>
        <v/>
      </c>
      <c r="O836" s="36"/>
      <c r="P836" s="36"/>
      <c r="Q836" s="34" t="str">
        <f t="shared" si="63"/>
        <v/>
      </c>
    </row>
    <row r="837" spans="2:17" x14ac:dyDescent="0.2">
      <c r="B837" s="36"/>
      <c r="C837" s="36"/>
      <c r="D837" s="33" t="str">
        <f t="shared" si="64"/>
        <v/>
      </c>
      <c r="E837" s="34" t="str">
        <f t="shared" si="60"/>
        <v/>
      </c>
      <c r="G837" s="36"/>
      <c r="H837" s="36"/>
      <c r="I837" s="34" t="str">
        <f t="shared" si="61"/>
        <v/>
      </c>
      <c r="K837" s="36"/>
      <c r="L837" s="36"/>
      <c r="M837" s="34" t="str">
        <f t="shared" si="62"/>
        <v/>
      </c>
      <c r="O837" s="36"/>
      <c r="P837" s="36"/>
      <c r="Q837" s="34" t="str">
        <f t="shared" si="63"/>
        <v/>
      </c>
    </row>
    <row r="838" spans="2:17" x14ac:dyDescent="0.2">
      <c r="B838" s="36"/>
      <c r="C838" s="36"/>
      <c r="D838" s="33" t="str">
        <f t="shared" si="64"/>
        <v/>
      </c>
      <c r="E838" s="34" t="str">
        <f t="shared" si="60"/>
        <v/>
      </c>
      <c r="G838" s="36"/>
      <c r="H838" s="36"/>
      <c r="I838" s="34" t="str">
        <f t="shared" si="61"/>
        <v/>
      </c>
      <c r="K838" s="36"/>
      <c r="L838" s="36"/>
      <c r="M838" s="34" t="str">
        <f t="shared" si="62"/>
        <v/>
      </c>
      <c r="O838" s="36"/>
      <c r="P838" s="36"/>
      <c r="Q838" s="34" t="str">
        <f t="shared" si="63"/>
        <v/>
      </c>
    </row>
    <row r="839" spans="2:17" x14ac:dyDescent="0.2">
      <c r="B839" s="36"/>
      <c r="C839" s="36"/>
      <c r="D839" s="33" t="str">
        <f t="shared" si="64"/>
        <v/>
      </c>
      <c r="E839" s="34" t="str">
        <f t="shared" si="60"/>
        <v/>
      </c>
      <c r="G839" s="36"/>
      <c r="H839" s="36"/>
      <c r="I839" s="34" t="str">
        <f t="shared" si="61"/>
        <v/>
      </c>
      <c r="K839" s="36"/>
      <c r="L839" s="36"/>
      <c r="M839" s="34" t="str">
        <f t="shared" si="62"/>
        <v/>
      </c>
      <c r="O839" s="36"/>
      <c r="P839" s="36"/>
      <c r="Q839" s="34" t="str">
        <f t="shared" si="63"/>
        <v/>
      </c>
    </row>
    <row r="840" spans="2:17" x14ac:dyDescent="0.2">
      <c r="B840" s="36"/>
      <c r="C840" s="36"/>
      <c r="D840" s="33" t="str">
        <f t="shared" si="64"/>
        <v/>
      </c>
      <c r="E840" s="34" t="str">
        <f t="shared" si="60"/>
        <v/>
      </c>
      <c r="G840" s="36"/>
      <c r="H840" s="36"/>
      <c r="I840" s="34" t="str">
        <f t="shared" si="61"/>
        <v/>
      </c>
      <c r="K840" s="36"/>
      <c r="L840" s="36"/>
      <c r="M840" s="34" t="str">
        <f t="shared" si="62"/>
        <v/>
      </c>
      <c r="O840" s="36"/>
      <c r="P840" s="36"/>
      <c r="Q840" s="34" t="str">
        <f t="shared" si="63"/>
        <v/>
      </c>
    </row>
    <row r="841" spans="2:17" x14ac:dyDescent="0.2">
      <c r="B841" s="36"/>
      <c r="C841" s="36"/>
      <c r="D841" s="33" t="str">
        <f t="shared" si="64"/>
        <v/>
      </c>
      <c r="E841" s="34" t="str">
        <f t="shared" si="60"/>
        <v/>
      </c>
      <c r="G841" s="36"/>
      <c r="H841" s="36"/>
      <c r="I841" s="34" t="str">
        <f t="shared" si="61"/>
        <v/>
      </c>
      <c r="K841" s="36"/>
      <c r="L841" s="36"/>
      <c r="M841" s="34" t="str">
        <f t="shared" si="62"/>
        <v/>
      </c>
      <c r="O841" s="36"/>
      <c r="P841" s="36"/>
      <c r="Q841" s="34" t="str">
        <f t="shared" si="63"/>
        <v/>
      </c>
    </row>
    <row r="842" spans="2:17" x14ac:dyDescent="0.2">
      <c r="B842" s="36"/>
      <c r="C842" s="36"/>
      <c r="D842" s="33" t="str">
        <f t="shared" si="64"/>
        <v/>
      </c>
      <c r="E842" s="34" t="str">
        <f t="shared" si="60"/>
        <v/>
      </c>
      <c r="G842" s="36"/>
      <c r="H842" s="36"/>
      <c r="I842" s="34" t="str">
        <f t="shared" si="61"/>
        <v/>
      </c>
      <c r="K842" s="36"/>
      <c r="L842" s="36"/>
      <c r="M842" s="34" t="str">
        <f t="shared" si="62"/>
        <v/>
      </c>
      <c r="O842" s="36"/>
      <c r="P842" s="36"/>
      <c r="Q842" s="34" t="str">
        <f t="shared" si="63"/>
        <v/>
      </c>
    </row>
    <row r="843" spans="2:17" x14ac:dyDescent="0.2">
      <c r="B843" s="36"/>
      <c r="C843" s="36"/>
      <c r="D843" s="33" t="str">
        <f t="shared" si="64"/>
        <v/>
      </c>
      <c r="E843" s="34" t="str">
        <f t="shared" si="60"/>
        <v/>
      </c>
      <c r="G843" s="36"/>
      <c r="H843" s="36"/>
      <c r="I843" s="34" t="str">
        <f t="shared" si="61"/>
        <v/>
      </c>
      <c r="K843" s="36"/>
      <c r="L843" s="36"/>
      <c r="M843" s="34" t="str">
        <f t="shared" si="62"/>
        <v/>
      </c>
      <c r="O843" s="36"/>
      <c r="P843" s="36"/>
      <c r="Q843" s="34" t="str">
        <f t="shared" si="63"/>
        <v/>
      </c>
    </row>
    <row r="844" spans="2:17" x14ac:dyDescent="0.2">
      <c r="B844" s="36"/>
      <c r="C844" s="36"/>
      <c r="D844" s="33" t="str">
        <f t="shared" si="64"/>
        <v/>
      </c>
      <c r="E844" s="34" t="str">
        <f t="shared" si="60"/>
        <v/>
      </c>
      <c r="G844" s="36"/>
      <c r="H844" s="36"/>
      <c r="I844" s="34" t="str">
        <f t="shared" si="61"/>
        <v/>
      </c>
      <c r="K844" s="36"/>
      <c r="L844" s="36"/>
      <c r="M844" s="34" t="str">
        <f t="shared" si="62"/>
        <v/>
      </c>
      <c r="O844" s="36"/>
      <c r="P844" s="36"/>
      <c r="Q844" s="34" t="str">
        <f t="shared" si="63"/>
        <v/>
      </c>
    </row>
    <row r="845" spans="2:17" x14ac:dyDescent="0.2">
      <c r="B845" s="36"/>
      <c r="C845" s="36"/>
      <c r="D845" s="33" t="str">
        <f t="shared" si="64"/>
        <v/>
      </c>
      <c r="E845" s="34" t="str">
        <f t="shared" si="60"/>
        <v/>
      </c>
      <c r="G845" s="36"/>
      <c r="H845" s="36"/>
      <c r="I845" s="34" t="str">
        <f t="shared" si="61"/>
        <v/>
      </c>
      <c r="K845" s="36"/>
      <c r="L845" s="36"/>
      <c r="M845" s="34" t="str">
        <f t="shared" si="62"/>
        <v/>
      </c>
      <c r="O845" s="36"/>
      <c r="P845" s="36"/>
      <c r="Q845" s="34" t="str">
        <f t="shared" si="63"/>
        <v/>
      </c>
    </row>
    <row r="846" spans="2:17" x14ac:dyDescent="0.2">
      <c r="B846" s="36"/>
      <c r="C846" s="36"/>
      <c r="D846" s="33" t="str">
        <f t="shared" si="64"/>
        <v/>
      </c>
      <c r="E846" s="34" t="str">
        <f t="shared" si="60"/>
        <v/>
      </c>
      <c r="G846" s="36"/>
      <c r="H846" s="36"/>
      <c r="I846" s="34" t="str">
        <f t="shared" si="61"/>
        <v/>
      </c>
      <c r="K846" s="36"/>
      <c r="L846" s="36"/>
      <c r="M846" s="34" t="str">
        <f t="shared" si="62"/>
        <v/>
      </c>
      <c r="O846" s="36"/>
      <c r="P846" s="36"/>
      <c r="Q846" s="34" t="str">
        <f t="shared" si="63"/>
        <v/>
      </c>
    </row>
    <row r="847" spans="2:17" x14ac:dyDescent="0.2">
      <c r="B847" s="36"/>
      <c r="C847" s="36"/>
      <c r="D847" s="33" t="str">
        <f t="shared" si="64"/>
        <v/>
      </c>
      <c r="E847" s="34" t="str">
        <f t="shared" si="60"/>
        <v/>
      </c>
      <c r="G847" s="36"/>
      <c r="H847" s="36"/>
      <c r="I847" s="34" t="str">
        <f t="shared" si="61"/>
        <v/>
      </c>
      <c r="K847" s="36"/>
      <c r="L847" s="36"/>
      <c r="M847" s="34" t="str">
        <f t="shared" si="62"/>
        <v/>
      </c>
      <c r="O847" s="36"/>
      <c r="P847" s="36"/>
      <c r="Q847" s="34" t="str">
        <f t="shared" si="63"/>
        <v/>
      </c>
    </row>
    <row r="848" spans="2:17" x14ac:dyDescent="0.2">
      <c r="B848" s="36"/>
      <c r="C848" s="36"/>
      <c r="D848" s="33" t="str">
        <f t="shared" si="64"/>
        <v/>
      </c>
      <c r="E848" s="34" t="str">
        <f t="shared" si="60"/>
        <v/>
      </c>
      <c r="G848" s="36"/>
      <c r="H848" s="36"/>
      <c r="I848" s="34" t="str">
        <f t="shared" si="61"/>
        <v/>
      </c>
      <c r="K848" s="36"/>
      <c r="L848" s="36"/>
      <c r="M848" s="34" t="str">
        <f t="shared" si="62"/>
        <v/>
      </c>
      <c r="O848" s="36"/>
      <c r="P848" s="36"/>
      <c r="Q848" s="34" t="str">
        <f t="shared" si="63"/>
        <v/>
      </c>
    </row>
    <row r="849" spans="2:17" x14ac:dyDescent="0.2">
      <c r="B849" s="36"/>
      <c r="C849" s="36"/>
      <c r="D849" s="33" t="str">
        <f t="shared" si="64"/>
        <v/>
      </c>
      <c r="E849" s="34" t="str">
        <f t="shared" si="60"/>
        <v/>
      </c>
      <c r="G849" s="36"/>
      <c r="H849" s="36"/>
      <c r="I849" s="34" t="str">
        <f t="shared" si="61"/>
        <v/>
      </c>
      <c r="K849" s="36"/>
      <c r="L849" s="36"/>
      <c r="M849" s="34" t="str">
        <f t="shared" si="62"/>
        <v/>
      </c>
      <c r="O849" s="36"/>
      <c r="P849" s="36"/>
      <c r="Q849" s="34" t="str">
        <f t="shared" si="63"/>
        <v/>
      </c>
    </row>
    <row r="850" spans="2:17" x14ac:dyDescent="0.2">
      <c r="B850" s="36"/>
      <c r="C850" s="36"/>
      <c r="D850" s="33" t="str">
        <f t="shared" si="64"/>
        <v/>
      </c>
      <c r="E850" s="34" t="str">
        <f t="shared" si="60"/>
        <v/>
      </c>
      <c r="G850" s="36"/>
      <c r="H850" s="36"/>
      <c r="I850" s="34" t="str">
        <f t="shared" si="61"/>
        <v/>
      </c>
      <c r="K850" s="36"/>
      <c r="L850" s="36"/>
      <c r="M850" s="34" t="str">
        <f t="shared" si="62"/>
        <v/>
      </c>
      <c r="O850" s="36"/>
      <c r="P850" s="36"/>
      <c r="Q850" s="34" t="str">
        <f t="shared" si="63"/>
        <v/>
      </c>
    </row>
    <row r="851" spans="2:17" x14ac:dyDescent="0.2">
      <c r="B851" s="36"/>
      <c r="C851" s="36"/>
      <c r="D851" s="33" t="str">
        <f t="shared" si="64"/>
        <v/>
      </c>
      <c r="E851" s="34" t="str">
        <f t="shared" si="60"/>
        <v/>
      </c>
      <c r="G851" s="36"/>
      <c r="H851" s="36"/>
      <c r="I851" s="34" t="str">
        <f t="shared" si="61"/>
        <v/>
      </c>
      <c r="K851" s="36"/>
      <c r="L851" s="36"/>
      <c r="M851" s="34" t="str">
        <f t="shared" si="62"/>
        <v/>
      </c>
      <c r="O851" s="36"/>
      <c r="P851" s="36"/>
      <c r="Q851" s="34" t="str">
        <f t="shared" si="63"/>
        <v/>
      </c>
    </row>
    <row r="852" spans="2:17" x14ac:dyDescent="0.2">
      <c r="B852" s="36"/>
      <c r="C852" s="36"/>
      <c r="D852" s="33" t="str">
        <f t="shared" si="64"/>
        <v/>
      </c>
      <c r="E852" s="34" t="str">
        <f t="shared" si="60"/>
        <v/>
      </c>
      <c r="G852" s="36"/>
      <c r="H852" s="36"/>
      <c r="I852" s="34" t="str">
        <f t="shared" si="61"/>
        <v/>
      </c>
      <c r="K852" s="36"/>
      <c r="L852" s="36"/>
      <c r="M852" s="34" t="str">
        <f t="shared" si="62"/>
        <v/>
      </c>
      <c r="O852" s="36"/>
      <c r="P852" s="36"/>
      <c r="Q852" s="34" t="str">
        <f t="shared" si="63"/>
        <v/>
      </c>
    </row>
    <row r="853" spans="2:17" x14ac:dyDescent="0.2">
      <c r="B853" s="36"/>
      <c r="C853" s="36"/>
      <c r="D853" s="33" t="str">
        <f t="shared" si="64"/>
        <v/>
      </c>
      <c r="E853" s="34" t="str">
        <f t="shared" si="60"/>
        <v/>
      </c>
      <c r="G853" s="36"/>
      <c r="H853" s="36"/>
      <c r="I853" s="34" t="str">
        <f t="shared" si="61"/>
        <v/>
      </c>
      <c r="K853" s="36"/>
      <c r="L853" s="36"/>
      <c r="M853" s="34" t="str">
        <f t="shared" si="62"/>
        <v/>
      </c>
      <c r="O853" s="36"/>
      <c r="P853" s="36"/>
      <c r="Q853" s="34" t="str">
        <f t="shared" si="63"/>
        <v/>
      </c>
    </row>
    <row r="854" spans="2:17" x14ac:dyDescent="0.2">
      <c r="B854" s="36"/>
      <c r="C854" s="36"/>
      <c r="D854" s="33" t="str">
        <f t="shared" si="64"/>
        <v/>
      </c>
      <c r="E854" s="34" t="str">
        <f t="shared" si="60"/>
        <v/>
      </c>
      <c r="G854" s="36"/>
      <c r="H854" s="36"/>
      <c r="I854" s="34" t="str">
        <f t="shared" si="61"/>
        <v/>
      </c>
      <c r="K854" s="36"/>
      <c r="L854" s="36"/>
      <c r="M854" s="34" t="str">
        <f t="shared" si="62"/>
        <v/>
      </c>
      <c r="O854" s="36"/>
      <c r="P854" s="36"/>
      <c r="Q854" s="34" t="str">
        <f t="shared" si="63"/>
        <v/>
      </c>
    </row>
    <row r="855" spans="2:17" x14ac:dyDescent="0.2">
      <c r="B855" s="36"/>
      <c r="C855" s="36"/>
      <c r="D855" s="33" t="str">
        <f t="shared" si="64"/>
        <v/>
      </c>
      <c r="E855" s="34" t="str">
        <f t="shared" si="60"/>
        <v/>
      </c>
      <c r="G855" s="36"/>
      <c r="H855" s="36"/>
      <c r="I855" s="34" t="str">
        <f t="shared" si="61"/>
        <v/>
      </c>
      <c r="K855" s="36"/>
      <c r="L855" s="36"/>
      <c r="M855" s="34" t="str">
        <f t="shared" si="62"/>
        <v/>
      </c>
      <c r="O855" s="36"/>
      <c r="P855" s="36"/>
      <c r="Q855" s="34" t="str">
        <f t="shared" si="63"/>
        <v/>
      </c>
    </row>
    <row r="856" spans="2:17" x14ac:dyDescent="0.2">
      <c r="B856" s="36"/>
      <c r="C856" s="36"/>
      <c r="D856" s="33" t="str">
        <f t="shared" si="64"/>
        <v/>
      </c>
      <c r="E856" s="34" t="str">
        <f t="shared" si="60"/>
        <v/>
      </c>
      <c r="G856" s="36"/>
      <c r="H856" s="36"/>
      <c r="I856" s="34" t="str">
        <f t="shared" si="61"/>
        <v/>
      </c>
      <c r="K856" s="36"/>
      <c r="L856" s="36"/>
      <c r="M856" s="34" t="str">
        <f t="shared" si="62"/>
        <v/>
      </c>
      <c r="O856" s="36"/>
      <c r="P856" s="36"/>
      <c r="Q856" s="34" t="str">
        <f t="shared" si="63"/>
        <v/>
      </c>
    </row>
    <row r="857" spans="2:17" x14ac:dyDescent="0.2">
      <c r="B857" s="36"/>
      <c r="C857" s="36"/>
      <c r="D857" s="33" t="str">
        <f t="shared" si="64"/>
        <v/>
      </c>
      <c r="E857" s="34" t="str">
        <f t="shared" si="60"/>
        <v/>
      </c>
      <c r="G857" s="36"/>
      <c r="H857" s="36"/>
      <c r="I857" s="34" t="str">
        <f t="shared" si="61"/>
        <v/>
      </c>
      <c r="K857" s="36"/>
      <c r="L857" s="36"/>
      <c r="M857" s="34" t="str">
        <f t="shared" si="62"/>
        <v/>
      </c>
      <c r="O857" s="36"/>
      <c r="P857" s="36"/>
      <c r="Q857" s="34" t="str">
        <f t="shared" si="63"/>
        <v/>
      </c>
    </row>
    <row r="858" spans="2:17" x14ac:dyDescent="0.2">
      <c r="B858" s="36"/>
      <c r="C858" s="36"/>
      <c r="D858" s="33" t="str">
        <f t="shared" si="64"/>
        <v/>
      </c>
      <c r="E858" s="34" t="str">
        <f t="shared" si="60"/>
        <v/>
      </c>
      <c r="G858" s="36"/>
      <c r="H858" s="36"/>
      <c r="I858" s="34" t="str">
        <f t="shared" si="61"/>
        <v/>
      </c>
      <c r="K858" s="36"/>
      <c r="L858" s="36"/>
      <c r="M858" s="34" t="str">
        <f t="shared" si="62"/>
        <v/>
      </c>
      <c r="O858" s="36"/>
      <c r="P858" s="36"/>
      <c r="Q858" s="34" t="str">
        <f t="shared" si="63"/>
        <v/>
      </c>
    </row>
    <row r="859" spans="2:17" x14ac:dyDescent="0.2">
      <c r="B859" s="36"/>
      <c r="C859" s="36"/>
      <c r="D859" s="33" t="str">
        <f t="shared" si="64"/>
        <v/>
      </c>
      <c r="E859" s="34" t="str">
        <f t="shared" si="60"/>
        <v/>
      </c>
      <c r="G859" s="36"/>
      <c r="H859" s="36"/>
      <c r="I859" s="34" t="str">
        <f t="shared" si="61"/>
        <v/>
      </c>
      <c r="K859" s="36"/>
      <c r="L859" s="36"/>
      <c r="M859" s="34" t="str">
        <f t="shared" si="62"/>
        <v/>
      </c>
      <c r="O859" s="36"/>
      <c r="P859" s="36"/>
      <c r="Q859" s="34" t="str">
        <f t="shared" si="63"/>
        <v/>
      </c>
    </row>
    <row r="860" spans="2:17" x14ac:dyDescent="0.2">
      <c r="B860" s="36"/>
      <c r="C860" s="36"/>
      <c r="D860" s="33" t="str">
        <f t="shared" si="64"/>
        <v/>
      </c>
      <c r="E860" s="34" t="str">
        <f t="shared" si="60"/>
        <v/>
      </c>
      <c r="G860" s="36"/>
      <c r="H860" s="36"/>
      <c r="I860" s="34" t="str">
        <f t="shared" si="61"/>
        <v/>
      </c>
      <c r="K860" s="36"/>
      <c r="L860" s="36"/>
      <c r="M860" s="34" t="str">
        <f t="shared" si="62"/>
        <v/>
      </c>
      <c r="O860" s="36"/>
      <c r="P860" s="36"/>
      <c r="Q860" s="34" t="str">
        <f t="shared" si="63"/>
        <v/>
      </c>
    </row>
    <row r="861" spans="2:17" x14ac:dyDescent="0.2">
      <c r="B861" s="36"/>
      <c r="C861" s="36"/>
      <c r="D861" s="33" t="str">
        <f t="shared" si="64"/>
        <v/>
      </c>
      <c r="E861" s="34" t="str">
        <f t="shared" si="60"/>
        <v/>
      </c>
      <c r="G861" s="36"/>
      <c r="H861" s="36"/>
      <c r="I861" s="34" t="str">
        <f t="shared" si="61"/>
        <v/>
      </c>
      <c r="K861" s="36"/>
      <c r="L861" s="36"/>
      <c r="M861" s="34" t="str">
        <f t="shared" si="62"/>
        <v/>
      </c>
      <c r="O861" s="36"/>
      <c r="P861" s="36"/>
      <c r="Q861" s="34" t="str">
        <f t="shared" si="63"/>
        <v/>
      </c>
    </row>
    <row r="862" spans="2:17" x14ac:dyDescent="0.2">
      <c r="B862" s="36"/>
      <c r="C862" s="36"/>
      <c r="D862" s="33" t="str">
        <f t="shared" si="64"/>
        <v/>
      </c>
      <c r="E862" s="34" t="str">
        <f t="shared" si="60"/>
        <v/>
      </c>
      <c r="G862" s="36"/>
      <c r="H862" s="36"/>
      <c r="I862" s="34" t="str">
        <f t="shared" si="61"/>
        <v/>
      </c>
      <c r="K862" s="36"/>
      <c r="L862" s="36"/>
      <c r="M862" s="34" t="str">
        <f t="shared" si="62"/>
        <v/>
      </c>
      <c r="O862" s="36"/>
      <c r="P862" s="36"/>
      <c r="Q862" s="34" t="str">
        <f t="shared" si="63"/>
        <v/>
      </c>
    </row>
    <row r="863" spans="2:17" x14ac:dyDescent="0.2">
      <c r="B863" s="36"/>
      <c r="C863" s="36"/>
      <c r="D863" s="33" t="str">
        <f t="shared" si="64"/>
        <v/>
      </c>
      <c r="E863" s="34" t="str">
        <f t="shared" ref="E863:E926" si="65">IF(ISBLANK(B863),"",IF(OR($AC$7="",$AE$7=""),"",IF(AND(MONTH(B863)&gt;=MONTH($AC$7&amp;1),MONTH(B863)&lt;=MONTH($AE$7&amp;1)),"summer","winter")))</f>
        <v/>
      </c>
      <c r="G863" s="36"/>
      <c r="H863" s="36"/>
      <c r="I863" s="34" t="str">
        <f t="shared" ref="I863:I926" si="66">IF(ISBLANK(G863),"",IF(OR($AC$7="",$AE$7=""),"",IF(AND(MONTH(G863)&gt;=MONTH($AC$7&amp;1),MONTH(G863)&lt;=MONTH($AE$7&amp;1)),"summer","winter")))</f>
        <v/>
      </c>
      <c r="K863" s="36"/>
      <c r="L863" s="36"/>
      <c r="M863" s="34" t="str">
        <f t="shared" ref="M863:M926" si="67">IF(ISBLANK(K863),"",IF(OR($AC$7="",$AE$7=""),"",IF(AND(MONTH(K863)&gt;=MONTH($AC$7&amp;1),MONTH(K863)&lt;=MONTH($AE$7&amp;1)),"summer","winter")))</f>
        <v/>
      </c>
      <c r="O863" s="36"/>
      <c r="P863" s="36"/>
      <c r="Q863" s="34" t="str">
        <f t="shared" ref="Q863:Q926" si="68">IF(ISBLANK(O863),"",IF(OR($AC$7="",$AE$7=""),"",IF(AND(MONTH(O863)&gt;=MONTH($AC$7&amp;1),MONTH(O863)&lt;=MONTH($AE$7&amp;1)),"summer","winter")))</f>
        <v/>
      </c>
    </row>
    <row r="864" spans="2:17" x14ac:dyDescent="0.2">
      <c r="B864" s="36"/>
      <c r="C864" s="36"/>
      <c r="D864" s="33" t="str">
        <f t="shared" ref="D864:D927" si="69">IF(ISBLANK(C864),"",IF(LEFT(C864,1)="&lt;",0,VALUE(C864)))</f>
        <v/>
      </c>
      <c r="E864" s="34" t="str">
        <f t="shared" si="65"/>
        <v/>
      </c>
      <c r="G864" s="36"/>
      <c r="H864" s="36"/>
      <c r="I864" s="34" t="str">
        <f t="shared" si="66"/>
        <v/>
      </c>
      <c r="K864" s="36"/>
      <c r="L864" s="36"/>
      <c r="M864" s="34" t="str">
        <f t="shared" si="67"/>
        <v/>
      </c>
      <c r="O864" s="36"/>
      <c r="P864" s="36"/>
      <c r="Q864" s="34" t="str">
        <f t="shared" si="68"/>
        <v/>
      </c>
    </row>
    <row r="865" spans="2:17" x14ac:dyDescent="0.2">
      <c r="B865" s="36"/>
      <c r="C865" s="36"/>
      <c r="D865" s="33" t="str">
        <f t="shared" si="69"/>
        <v/>
      </c>
      <c r="E865" s="34" t="str">
        <f t="shared" si="65"/>
        <v/>
      </c>
      <c r="G865" s="36"/>
      <c r="H865" s="36"/>
      <c r="I865" s="34" t="str">
        <f t="shared" si="66"/>
        <v/>
      </c>
      <c r="K865" s="36"/>
      <c r="L865" s="36"/>
      <c r="M865" s="34" t="str">
        <f t="shared" si="67"/>
        <v/>
      </c>
      <c r="O865" s="36"/>
      <c r="P865" s="36"/>
      <c r="Q865" s="34" t="str">
        <f t="shared" si="68"/>
        <v/>
      </c>
    </row>
    <row r="866" spans="2:17" x14ac:dyDescent="0.2">
      <c r="B866" s="36"/>
      <c r="C866" s="36"/>
      <c r="D866" s="33" t="str">
        <f t="shared" si="69"/>
        <v/>
      </c>
      <c r="E866" s="34" t="str">
        <f t="shared" si="65"/>
        <v/>
      </c>
      <c r="G866" s="36"/>
      <c r="H866" s="36"/>
      <c r="I866" s="34" t="str">
        <f t="shared" si="66"/>
        <v/>
      </c>
      <c r="K866" s="36"/>
      <c r="L866" s="36"/>
      <c r="M866" s="34" t="str">
        <f t="shared" si="67"/>
        <v/>
      </c>
      <c r="O866" s="36"/>
      <c r="P866" s="36"/>
      <c r="Q866" s="34" t="str">
        <f t="shared" si="68"/>
        <v/>
      </c>
    </row>
    <row r="867" spans="2:17" x14ac:dyDescent="0.2">
      <c r="B867" s="36"/>
      <c r="C867" s="36"/>
      <c r="D867" s="33" t="str">
        <f t="shared" si="69"/>
        <v/>
      </c>
      <c r="E867" s="34" t="str">
        <f t="shared" si="65"/>
        <v/>
      </c>
      <c r="G867" s="36"/>
      <c r="H867" s="36"/>
      <c r="I867" s="34" t="str">
        <f t="shared" si="66"/>
        <v/>
      </c>
      <c r="K867" s="36"/>
      <c r="L867" s="36"/>
      <c r="M867" s="34" t="str">
        <f t="shared" si="67"/>
        <v/>
      </c>
      <c r="O867" s="36"/>
      <c r="P867" s="36"/>
      <c r="Q867" s="34" t="str">
        <f t="shared" si="68"/>
        <v/>
      </c>
    </row>
    <row r="868" spans="2:17" x14ac:dyDescent="0.2">
      <c r="B868" s="36"/>
      <c r="C868" s="36"/>
      <c r="D868" s="33" t="str">
        <f t="shared" si="69"/>
        <v/>
      </c>
      <c r="E868" s="34" t="str">
        <f t="shared" si="65"/>
        <v/>
      </c>
      <c r="G868" s="36"/>
      <c r="H868" s="36"/>
      <c r="I868" s="34" t="str">
        <f t="shared" si="66"/>
        <v/>
      </c>
      <c r="K868" s="36"/>
      <c r="L868" s="36"/>
      <c r="M868" s="34" t="str">
        <f t="shared" si="67"/>
        <v/>
      </c>
      <c r="O868" s="36"/>
      <c r="P868" s="36"/>
      <c r="Q868" s="34" t="str">
        <f t="shared" si="68"/>
        <v/>
      </c>
    </row>
    <row r="869" spans="2:17" x14ac:dyDescent="0.2">
      <c r="B869" s="36"/>
      <c r="C869" s="36"/>
      <c r="D869" s="33" t="str">
        <f t="shared" si="69"/>
        <v/>
      </c>
      <c r="E869" s="34" t="str">
        <f t="shared" si="65"/>
        <v/>
      </c>
      <c r="G869" s="36"/>
      <c r="H869" s="36"/>
      <c r="I869" s="34" t="str">
        <f t="shared" si="66"/>
        <v/>
      </c>
      <c r="K869" s="36"/>
      <c r="L869" s="36"/>
      <c r="M869" s="34" t="str">
        <f t="shared" si="67"/>
        <v/>
      </c>
      <c r="O869" s="36"/>
      <c r="P869" s="36"/>
      <c r="Q869" s="34" t="str">
        <f t="shared" si="68"/>
        <v/>
      </c>
    </row>
    <row r="870" spans="2:17" x14ac:dyDescent="0.2">
      <c r="B870" s="36"/>
      <c r="C870" s="36"/>
      <c r="D870" s="33" t="str">
        <f t="shared" si="69"/>
        <v/>
      </c>
      <c r="E870" s="34" t="str">
        <f t="shared" si="65"/>
        <v/>
      </c>
      <c r="G870" s="36"/>
      <c r="H870" s="36"/>
      <c r="I870" s="34" t="str">
        <f t="shared" si="66"/>
        <v/>
      </c>
      <c r="K870" s="36"/>
      <c r="L870" s="36"/>
      <c r="M870" s="34" t="str">
        <f t="shared" si="67"/>
        <v/>
      </c>
      <c r="O870" s="36"/>
      <c r="P870" s="36"/>
      <c r="Q870" s="34" t="str">
        <f t="shared" si="68"/>
        <v/>
      </c>
    </row>
    <row r="871" spans="2:17" x14ac:dyDescent="0.2">
      <c r="B871" s="36"/>
      <c r="C871" s="36"/>
      <c r="D871" s="33" t="str">
        <f t="shared" si="69"/>
        <v/>
      </c>
      <c r="E871" s="34" t="str">
        <f t="shared" si="65"/>
        <v/>
      </c>
      <c r="G871" s="36"/>
      <c r="H871" s="36"/>
      <c r="I871" s="34" t="str">
        <f t="shared" si="66"/>
        <v/>
      </c>
      <c r="K871" s="36"/>
      <c r="L871" s="36"/>
      <c r="M871" s="34" t="str">
        <f t="shared" si="67"/>
        <v/>
      </c>
      <c r="O871" s="36"/>
      <c r="P871" s="36"/>
      <c r="Q871" s="34" t="str">
        <f t="shared" si="68"/>
        <v/>
      </c>
    </row>
    <row r="872" spans="2:17" x14ac:dyDescent="0.2">
      <c r="B872" s="36"/>
      <c r="C872" s="36"/>
      <c r="D872" s="33" t="str">
        <f t="shared" si="69"/>
        <v/>
      </c>
      <c r="E872" s="34" t="str">
        <f t="shared" si="65"/>
        <v/>
      </c>
      <c r="G872" s="36"/>
      <c r="H872" s="36"/>
      <c r="I872" s="34" t="str">
        <f t="shared" si="66"/>
        <v/>
      </c>
      <c r="K872" s="36"/>
      <c r="L872" s="36"/>
      <c r="M872" s="34" t="str">
        <f t="shared" si="67"/>
        <v/>
      </c>
      <c r="O872" s="36"/>
      <c r="P872" s="36"/>
      <c r="Q872" s="34" t="str">
        <f t="shared" si="68"/>
        <v/>
      </c>
    </row>
    <row r="873" spans="2:17" x14ac:dyDescent="0.2">
      <c r="B873" s="36"/>
      <c r="C873" s="36"/>
      <c r="D873" s="33" t="str">
        <f t="shared" si="69"/>
        <v/>
      </c>
      <c r="E873" s="34" t="str">
        <f t="shared" si="65"/>
        <v/>
      </c>
      <c r="G873" s="36"/>
      <c r="H873" s="36"/>
      <c r="I873" s="34" t="str">
        <f t="shared" si="66"/>
        <v/>
      </c>
      <c r="K873" s="36"/>
      <c r="L873" s="36"/>
      <c r="M873" s="34" t="str">
        <f t="shared" si="67"/>
        <v/>
      </c>
      <c r="O873" s="36"/>
      <c r="P873" s="36"/>
      <c r="Q873" s="34" t="str">
        <f t="shared" si="68"/>
        <v/>
      </c>
    </row>
    <row r="874" spans="2:17" x14ac:dyDescent="0.2">
      <c r="B874" s="36"/>
      <c r="C874" s="36"/>
      <c r="D874" s="33" t="str">
        <f t="shared" si="69"/>
        <v/>
      </c>
      <c r="E874" s="34" t="str">
        <f t="shared" si="65"/>
        <v/>
      </c>
      <c r="G874" s="36"/>
      <c r="H874" s="36"/>
      <c r="I874" s="34" t="str">
        <f t="shared" si="66"/>
        <v/>
      </c>
      <c r="K874" s="36"/>
      <c r="L874" s="36"/>
      <c r="M874" s="34" t="str">
        <f t="shared" si="67"/>
        <v/>
      </c>
      <c r="O874" s="36"/>
      <c r="P874" s="36"/>
      <c r="Q874" s="34" t="str">
        <f t="shared" si="68"/>
        <v/>
      </c>
    </row>
    <row r="875" spans="2:17" x14ac:dyDescent="0.2">
      <c r="B875" s="36"/>
      <c r="C875" s="36"/>
      <c r="D875" s="33" t="str">
        <f t="shared" si="69"/>
        <v/>
      </c>
      <c r="E875" s="34" t="str">
        <f t="shared" si="65"/>
        <v/>
      </c>
      <c r="G875" s="36"/>
      <c r="H875" s="36"/>
      <c r="I875" s="34" t="str">
        <f t="shared" si="66"/>
        <v/>
      </c>
      <c r="K875" s="36"/>
      <c r="L875" s="36"/>
      <c r="M875" s="34" t="str">
        <f t="shared" si="67"/>
        <v/>
      </c>
      <c r="O875" s="36"/>
      <c r="P875" s="36"/>
      <c r="Q875" s="34" t="str">
        <f t="shared" si="68"/>
        <v/>
      </c>
    </row>
    <row r="876" spans="2:17" x14ac:dyDescent="0.2">
      <c r="B876" s="36"/>
      <c r="C876" s="36"/>
      <c r="D876" s="33" t="str">
        <f t="shared" si="69"/>
        <v/>
      </c>
      <c r="E876" s="34" t="str">
        <f t="shared" si="65"/>
        <v/>
      </c>
      <c r="G876" s="36"/>
      <c r="H876" s="36"/>
      <c r="I876" s="34" t="str">
        <f t="shared" si="66"/>
        <v/>
      </c>
      <c r="K876" s="36"/>
      <c r="L876" s="36"/>
      <c r="M876" s="34" t="str">
        <f t="shared" si="67"/>
        <v/>
      </c>
      <c r="O876" s="36"/>
      <c r="P876" s="36"/>
      <c r="Q876" s="34" t="str">
        <f t="shared" si="68"/>
        <v/>
      </c>
    </row>
    <row r="877" spans="2:17" x14ac:dyDescent="0.2">
      <c r="B877" s="36"/>
      <c r="C877" s="36"/>
      <c r="D877" s="33" t="str">
        <f t="shared" si="69"/>
        <v/>
      </c>
      <c r="E877" s="34" t="str">
        <f t="shared" si="65"/>
        <v/>
      </c>
      <c r="G877" s="36"/>
      <c r="H877" s="36"/>
      <c r="I877" s="34" t="str">
        <f t="shared" si="66"/>
        <v/>
      </c>
      <c r="K877" s="36"/>
      <c r="L877" s="36"/>
      <c r="M877" s="34" t="str">
        <f t="shared" si="67"/>
        <v/>
      </c>
      <c r="O877" s="36"/>
      <c r="P877" s="36"/>
      <c r="Q877" s="34" t="str">
        <f t="shared" si="68"/>
        <v/>
      </c>
    </row>
    <row r="878" spans="2:17" x14ac:dyDescent="0.2">
      <c r="B878" s="36"/>
      <c r="C878" s="36"/>
      <c r="D878" s="33" t="str">
        <f t="shared" si="69"/>
        <v/>
      </c>
      <c r="E878" s="34" t="str">
        <f t="shared" si="65"/>
        <v/>
      </c>
      <c r="G878" s="36"/>
      <c r="H878" s="36"/>
      <c r="I878" s="34" t="str">
        <f t="shared" si="66"/>
        <v/>
      </c>
      <c r="K878" s="36"/>
      <c r="L878" s="36"/>
      <c r="M878" s="34" t="str">
        <f t="shared" si="67"/>
        <v/>
      </c>
      <c r="O878" s="36"/>
      <c r="P878" s="36"/>
      <c r="Q878" s="34" t="str">
        <f t="shared" si="68"/>
        <v/>
      </c>
    </row>
    <row r="879" spans="2:17" x14ac:dyDescent="0.2">
      <c r="B879" s="36"/>
      <c r="C879" s="36"/>
      <c r="D879" s="33" t="str">
        <f t="shared" si="69"/>
        <v/>
      </c>
      <c r="E879" s="34" t="str">
        <f t="shared" si="65"/>
        <v/>
      </c>
      <c r="G879" s="36"/>
      <c r="H879" s="36"/>
      <c r="I879" s="34" t="str">
        <f t="shared" si="66"/>
        <v/>
      </c>
      <c r="K879" s="36"/>
      <c r="L879" s="36"/>
      <c r="M879" s="34" t="str">
        <f t="shared" si="67"/>
        <v/>
      </c>
      <c r="O879" s="36"/>
      <c r="P879" s="36"/>
      <c r="Q879" s="34" t="str">
        <f t="shared" si="68"/>
        <v/>
      </c>
    </row>
    <row r="880" spans="2:17" x14ac:dyDescent="0.2">
      <c r="B880" s="36"/>
      <c r="C880" s="36"/>
      <c r="D880" s="33" t="str">
        <f t="shared" si="69"/>
        <v/>
      </c>
      <c r="E880" s="34" t="str">
        <f t="shared" si="65"/>
        <v/>
      </c>
      <c r="G880" s="36"/>
      <c r="H880" s="36"/>
      <c r="I880" s="34" t="str">
        <f t="shared" si="66"/>
        <v/>
      </c>
      <c r="K880" s="36"/>
      <c r="L880" s="36"/>
      <c r="M880" s="34" t="str">
        <f t="shared" si="67"/>
        <v/>
      </c>
      <c r="O880" s="36"/>
      <c r="P880" s="36"/>
      <c r="Q880" s="34" t="str">
        <f t="shared" si="68"/>
        <v/>
      </c>
    </row>
    <row r="881" spans="2:17" x14ac:dyDescent="0.2">
      <c r="B881" s="36"/>
      <c r="C881" s="36"/>
      <c r="D881" s="33" t="str">
        <f t="shared" si="69"/>
        <v/>
      </c>
      <c r="E881" s="34" t="str">
        <f t="shared" si="65"/>
        <v/>
      </c>
      <c r="G881" s="36"/>
      <c r="H881" s="36"/>
      <c r="I881" s="34" t="str">
        <f t="shared" si="66"/>
        <v/>
      </c>
      <c r="K881" s="36"/>
      <c r="L881" s="36"/>
      <c r="M881" s="34" t="str">
        <f t="shared" si="67"/>
        <v/>
      </c>
      <c r="O881" s="36"/>
      <c r="P881" s="36"/>
      <c r="Q881" s="34" t="str">
        <f t="shared" si="68"/>
        <v/>
      </c>
    </row>
    <row r="882" spans="2:17" x14ac:dyDescent="0.2">
      <c r="B882" s="36"/>
      <c r="C882" s="36"/>
      <c r="D882" s="33" t="str">
        <f t="shared" si="69"/>
        <v/>
      </c>
      <c r="E882" s="34" t="str">
        <f t="shared" si="65"/>
        <v/>
      </c>
      <c r="G882" s="36"/>
      <c r="H882" s="36"/>
      <c r="I882" s="34" t="str">
        <f t="shared" si="66"/>
        <v/>
      </c>
      <c r="K882" s="36"/>
      <c r="L882" s="36"/>
      <c r="M882" s="34" t="str">
        <f t="shared" si="67"/>
        <v/>
      </c>
      <c r="O882" s="36"/>
      <c r="P882" s="36"/>
      <c r="Q882" s="34" t="str">
        <f t="shared" si="68"/>
        <v/>
      </c>
    </row>
    <row r="883" spans="2:17" x14ac:dyDescent="0.2">
      <c r="B883" s="36"/>
      <c r="C883" s="36"/>
      <c r="D883" s="33" t="str">
        <f t="shared" si="69"/>
        <v/>
      </c>
      <c r="E883" s="34" t="str">
        <f t="shared" si="65"/>
        <v/>
      </c>
      <c r="G883" s="36"/>
      <c r="H883" s="36"/>
      <c r="I883" s="34" t="str">
        <f t="shared" si="66"/>
        <v/>
      </c>
      <c r="K883" s="36"/>
      <c r="L883" s="36"/>
      <c r="M883" s="34" t="str">
        <f t="shared" si="67"/>
        <v/>
      </c>
      <c r="O883" s="36"/>
      <c r="P883" s="36"/>
      <c r="Q883" s="34" t="str">
        <f t="shared" si="68"/>
        <v/>
      </c>
    </row>
    <row r="884" spans="2:17" x14ac:dyDescent="0.2">
      <c r="B884" s="36"/>
      <c r="C884" s="36"/>
      <c r="D884" s="33" t="str">
        <f t="shared" si="69"/>
        <v/>
      </c>
      <c r="E884" s="34" t="str">
        <f t="shared" si="65"/>
        <v/>
      </c>
      <c r="G884" s="36"/>
      <c r="H884" s="36"/>
      <c r="I884" s="34" t="str">
        <f t="shared" si="66"/>
        <v/>
      </c>
      <c r="K884" s="36"/>
      <c r="L884" s="36"/>
      <c r="M884" s="34" t="str">
        <f t="shared" si="67"/>
        <v/>
      </c>
      <c r="O884" s="36"/>
      <c r="P884" s="36"/>
      <c r="Q884" s="34" t="str">
        <f t="shared" si="68"/>
        <v/>
      </c>
    </row>
    <row r="885" spans="2:17" x14ac:dyDescent="0.2">
      <c r="B885" s="36"/>
      <c r="C885" s="36"/>
      <c r="D885" s="33" t="str">
        <f t="shared" si="69"/>
        <v/>
      </c>
      <c r="E885" s="34" t="str">
        <f t="shared" si="65"/>
        <v/>
      </c>
      <c r="G885" s="36"/>
      <c r="H885" s="36"/>
      <c r="I885" s="34" t="str">
        <f t="shared" si="66"/>
        <v/>
      </c>
      <c r="K885" s="36"/>
      <c r="L885" s="36"/>
      <c r="M885" s="34" t="str">
        <f t="shared" si="67"/>
        <v/>
      </c>
      <c r="O885" s="36"/>
      <c r="P885" s="36"/>
      <c r="Q885" s="34" t="str">
        <f t="shared" si="68"/>
        <v/>
      </c>
    </row>
    <row r="886" spans="2:17" x14ac:dyDescent="0.2">
      <c r="B886" s="36"/>
      <c r="C886" s="36"/>
      <c r="D886" s="33" t="str">
        <f t="shared" si="69"/>
        <v/>
      </c>
      <c r="E886" s="34" t="str">
        <f t="shared" si="65"/>
        <v/>
      </c>
      <c r="G886" s="36"/>
      <c r="H886" s="36"/>
      <c r="I886" s="34" t="str">
        <f t="shared" si="66"/>
        <v/>
      </c>
      <c r="K886" s="36"/>
      <c r="L886" s="36"/>
      <c r="M886" s="34" t="str">
        <f t="shared" si="67"/>
        <v/>
      </c>
      <c r="O886" s="36"/>
      <c r="P886" s="36"/>
      <c r="Q886" s="34" t="str">
        <f t="shared" si="68"/>
        <v/>
      </c>
    </row>
    <row r="887" spans="2:17" x14ac:dyDescent="0.2">
      <c r="B887" s="36"/>
      <c r="C887" s="36"/>
      <c r="D887" s="33" t="str">
        <f t="shared" si="69"/>
        <v/>
      </c>
      <c r="E887" s="34" t="str">
        <f t="shared" si="65"/>
        <v/>
      </c>
      <c r="G887" s="36"/>
      <c r="H887" s="36"/>
      <c r="I887" s="34" t="str">
        <f t="shared" si="66"/>
        <v/>
      </c>
      <c r="K887" s="36"/>
      <c r="L887" s="36"/>
      <c r="M887" s="34" t="str">
        <f t="shared" si="67"/>
        <v/>
      </c>
      <c r="O887" s="36"/>
      <c r="P887" s="36"/>
      <c r="Q887" s="34" t="str">
        <f t="shared" si="68"/>
        <v/>
      </c>
    </row>
    <row r="888" spans="2:17" x14ac:dyDescent="0.2">
      <c r="B888" s="36"/>
      <c r="C888" s="36"/>
      <c r="D888" s="33" t="str">
        <f t="shared" si="69"/>
        <v/>
      </c>
      <c r="E888" s="34" t="str">
        <f t="shared" si="65"/>
        <v/>
      </c>
      <c r="G888" s="36"/>
      <c r="H888" s="36"/>
      <c r="I888" s="34" t="str">
        <f t="shared" si="66"/>
        <v/>
      </c>
      <c r="K888" s="36"/>
      <c r="L888" s="36"/>
      <c r="M888" s="34" t="str">
        <f t="shared" si="67"/>
        <v/>
      </c>
      <c r="O888" s="36"/>
      <c r="P888" s="36"/>
      <c r="Q888" s="34" t="str">
        <f t="shared" si="68"/>
        <v/>
      </c>
    </row>
    <row r="889" spans="2:17" x14ac:dyDescent="0.2">
      <c r="B889" s="36"/>
      <c r="C889" s="36"/>
      <c r="D889" s="33" t="str">
        <f t="shared" si="69"/>
        <v/>
      </c>
      <c r="E889" s="34" t="str">
        <f t="shared" si="65"/>
        <v/>
      </c>
      <c r="G889" s="36"/>
      <c r="H889" s="36"/>
      <c r="I889" s="34" t="str">
        <f t="shared" si="66"/>
        <v/>
      </c>
      <c r="K889" s="36"/>
      <c r="L889" s="36"/>
      <c r="M889" s="34" t="str">
        <f t="shared" si="67"/>
        <v/>
      </c>
      <c r="O889" s="36"/>
      <c r="P889" s="36"/>
      <c r="Q889" s="34" t="str">
        <f t="shared" si="68"/>
        <v/>
      </c>
    </row>
    <row r="890" spans="2:17" x14ac:dyDescent="0.2">
      <c r="B890" s="36"/>
      <c r="C890" s="36"/>
      <c r="D890" s="33" t="str">
        <f t="shared" si="69"/>
        <v/>
      </c>
      <c r="E890" s="34" t="str">
        <f t="shared" si="65"/>
        <v/>
      </c>
      <c r="G890" s="36"/>
      <c r="H890" s="36"/>
      <c r="I890" s="34" t="str">
        <f t="shared" si="66"/>
        <v/>
      </c>
      <c r="K890" s="36"/>
      <c r="L890" s="36"/>
      <c r="M890" s="34" t="str">
        <f t="shared" si="67"/>
        <v/>
      </c>
      <c r="O890" s="36"/>
      <c r="P890" s="36"/>
      <c r="Q890" s="34" t="str">
        <f t="shared" si="68"/>
        <v/>
      </c>
    </row>
    <row r="891" spans="2:17" x14ac:dyDescent="0.2">
      <c r="B891" s="36"/>
      <c r="C891" s="36"/>
      <c r="D891" s="33" t="str">
        <f t="shared" si="69"/>
        <v/>
      </c>
      <c r="E891" s="34" t="str">
        <f t="shared" si="65"/>
        <v/>
      </c>
      <c r="G891" s="36"/>
      <c r="H891" s="36"/>
      <c r="I891" s="34" t="str">
        <f t="shared" si="66"/>
        <v/>
      </c>
      <c r="K891" s="36"/>
      <c r="L891" s="36"/>
      <c r="M891" s="34" t="str">
        <f t="shared" si="67"/>
        <v/>
      </c>
      <c r="O891" s="36"/>
      <c r="P891" s="36"/>
      <c r="Q891" s="34" t="str">
        <f t="shared" si="68"/>
        <v/>
      </c>
    </row>
    <row r="892" spans="2:17" x14ac:dyDescent="0.2">
      <c r="B892" s="36"/>
      <c r="C892" s="36"/>
      <c r="D892" s="33" t="str">
        <f t="shared" si="69"/>
        <v/>
      </c>
      <c r="E892" s="34" t="str">
        <f t="shared" si="65"/>
        <v/>
      </c>
      <c r="G892" s="36"/>
      <c r="H892" s="36"/>
      <c r="I892" s="34" t="str">
        <f t="shared" si="66"/>
        <v/>
      </c>
      <c r="K892" s="36"/>
      <c r="L892" s="36"/>
      <c r="M892" s="34" t="str">
        <f t="shared" si="67"/>
        <v/>
      </c>
      <c r="O892" s="36"/>
      <c r="P892" s="36"/>
      <c r="Q892" s="34" t="str">
        <f t="shared" si="68"/>
        <v/>
      </c>
    </row>
    <row r="893" spans="2:17" x14ac:dyDescent="0.2">
      <c r="B893" s="36"/>
      <c r="C893" s="36"/>
      <c r="D893" s="33" t="str">
        <f t="shared" si="69"/>
        <v/>
      </c>
      <c r="E893" s="34" t="str">
        <f t="shared" si="65"/>
        <v/>
      </c>
      <c r="G893" s="36"/>
      <c r="H893" s="36"/>
      <c r="I893" s="34" t="str">
        <f t="shared" si="66"/>
        <v/>
      </c>
      <c r="K893" s="36"/>
      <c r="L893" s="36"/>
      <c r="M893" s="34" t="str">
        <f t="shared" si="67"/>
        <v/>
      </c>
      <c r="O893" s="36"/>
      <c r="P893" s="36"/>
      <c r="Q893" s="34" t="str">
        <f t="shared" si="68"/>
        <v/>
      </c>
    </row>
    <row r="894" spans="2:17" x14ac:dyDescent="0.2">
      <c r="B894" s="36"/>
      <c r="C894" s="36"/>
      <c r="D894" s="33" t="str">
        <f t="shared" si="69"/>
        <v/>
      </c>
      <c r="E894" s="34" t="str">
        <f t="shared" si="65"/>
        <v/>
      </c>
      <c r="G894" s="36"/>
      <c r="H894" s="36"/>
      <c r="I894" s="34" t="str">
        <f t="shared" si="66"/>
        <v/>
      </c>
      <c r="K894" s="36"/>
      <c r="L894" s="36"/>
      <c r="M894" s="34" t="str">
        <f t="shared" si="67"/>
        <v/>
      </c>
      <c r="O894" s="36"/>
      <c r="P894" s="36"/>
      <c r="Q894" s="34" t="str">
        <f t="shared" si="68"/>
        <v/>
      </c>
    </row>
    <row r="895" spans="2:17" x14ac:dyDescent="0.2">
      <c r="B895" s="36"/>
      <c r="C895" s="36"/>
      <c r="D895" s="33" t="str">
        <f t="shared" si="69"/>
        <v/>
      </c>
      <c r="E895" s="34" t="str">
        <f t="shared" si="65"/>
        <v/>
      </c>
      <c r="G895" s="36"/>
      <c r="H895" s="36"/>
      <c r="I895" s="34" t="str">
        <f t="shared" si="66"/>
        <v/>
      </c>
      <c r="K895" s="36"/>
      <c r="L895" s="36"/>
      <c r="M895" s="34" t="str">
        <f t="shared" si="67"/>
        <v/>
      </c>
      <c r="O895" s="36"/>
      <c r="P895" s="36"/>
      <c r="Q895" s="34" t="str">
        <f t="shared" si="68"/>
        <v/>
      </c>
    </row>
    <row r="896" spans="2:17" x14ac:dyDescent="0.2">
      <c r="B896" s="36"/>
      <c r="C896" s="36"/>
      <c r="D896" s="33" t="str">
        <f t="shared" si="69"/>
        <v/>
      </c>
      <c r="E896" s="34" t="str">
        <f t="shared" si="65"/>
        <v/>
      </c>
      <c r="G896" s="36"/>
      <c r="H896" s="36"/>
      <c r="I896" s="34" t="str">
        <f t="shared" si="66"/>
        <v/>
      </c>
      <c r="K896" s="36"/>
      <c r="L896" s="36"/>
      <c r="M896" s="34" t="str">
        <f t="shared" si="67"/>
        <v/>
      </c>
      <c r="O896" s="36"/>
      <c r="P896" s="36"/>
      <c r="Q896" s="34" t="str">
        <f t="shared" si="68"/>
        <v/>
      </c>
    </row>
    <row r="897" spans="2:17" x14ac:dyDescent="0.2">
      <c r="B897" s="36"/>
      <c r="C897" s="36"/>
      <c r="D897" s="33" t="str">
        <f t="shared" si="69"/>
        <v/>
      </c>
      <c r="E897" s="34" t="str">
        <f t="shared" si="65"/>
        <v/>
      </c>
      <c r="G897" s="36"/>
      <c r="H897" s="36"/>
      <c r="I897" s="34" t="str">
        <f t="shared" si="66"/>
        <v/>
      </c>
      <c r="K897" s="36"/>
      <c r="L897" s="36"/>
      <c r="M897" s="34" t="str">
        <f t="shared" si="67"/>
        <v/>
      </c>
      <c r="O897" s="36"/>
      <c r="P897" s="36"/>
      <c r="Q897" s="34" t="str">
        <f t="shared" si="68"/>
        <v/>
      </c>
    </row>
    <row r="898" spans="2:17" x14ac:dyDescent="0.2">
      <c r="B898" s="36"/>
      <c r="C898" s="36"/>
      <c r="D898" s="33" t="str">
        <f t="shared" si="69"/>
        <v/>
      </c>
      <c r="E898" s="34" t="str">
        <f t="shared" si="65"/>
        <v/>
      </c>
      <c r="G898" s="36"/>
      <c r="H898" s="36"/>
      <c r="I898" s="34" t="str">
        <f t="shared" si="66"/>
        <v/>
      </c>
      <c r="K898" s="36"/>
      <c r="L898" s="36"/>
      <c r="M898" s="34" t="str">
        <f t="shared" si="67"/>
        <v/>
      </c>
      <c r="O898" s="36"/>
      <c r="P898" s="36"/>
      <c r="Q898" s="34" t="str">
        <f t="shared" si="68"/>
        <v/>
      </c>
    </row>
    <row r="899" spans="2:17" x14ac:dyDescent="0.2">
      <c r="B899" s="36"/>
      <c r="C899" s="36"/>
      <c r="D899" s="33" t="str">
        <f t="shared" si="69"/>
        <v/>
      </c>
      <c r="E899" s="34" t="str">
        <f t="shared" si="65"/>
        <v/>
      </c>
      <c r="G899" s="36"/>
      <c r="H899" s="36"/>
      <c r="I899" s="34" t="str">
        <f t="shared" si="66"/>
        <v/>
      </c>
      <c r="K899" s="36"/>
      <c r="L899" s="36"/>
      <c r="M899" s="34" t="str">
        <f t="shared" si="67"/>
        <v/>
      </c>
      <c r="O899" s="36"/>
      <c r="P899" s="36"/>
      <c r="Q899" s="34" t="str">
        <f t="shared" si="68"/>
        <v/>
      </c>
    </row>
    <row r="900" spans="2:17" x14ac:dyDescent="0.2">
      <c r="B900" s="36"/>
      <c r="C900" s="36"/>
      <c r="D900" s="33" t="str">
        <f t="shared" si="69"/>
        <v/>
      </c>
      <c r="E900" s="34" t="str">
        <f t="shared" si="65"/>
        <v/>
      </c>
      <c r="G900" s="36"/>
      <c r="H900" s="36"/>
      <c r="I900" s="34" t="str">
        <f t="shared" si="66"/>
        <v/>
      </c>
      <c r="K900" s="36"/>
      <c r="L900" s="36"/>
      <c r="M900" s="34" t="str">
        <f t="shared" si="67"/>
        <v/>
      </c>
      <c r="O900" s="36"/>
      <c r="P900" s="36"/>
      <c r="Q900" s="34" t="str">
        <f t="shared" si="68"/>
        <v/>
      </c>
    </row>
    <row r="901" spans="2:17" x14ac:dyDescent="0.2">
      <c r="B901" s="36"/>
      <c r="C901" s="36"/>
      <c r="D901" s="33" t="str">
        <f t="shared" si="69"/>
        <v/>
      </c>
      <c r="E901" s="34" t="str">
        <f t="shared" si="65"/>
        <v/>
      </c>
      <c r="G901" s="36"/>
      <c r="H901" s="36"/>
      <c r="I901" s="34" t="str">
        <f t="shared" si="66"/>
        <v/>
      </c>
      <c r="K901" s="36"/>
      <c r="L901" s="36"/>
      <c r="M901" s="34" t="str">
        <f t="shared" si="67"/>
        <v/>
      </c>
      <c r="O901" s="36"/>
      <c r="P901" s="36"/>
      <c r="Q901" s="34" t="str">
        <f t="shared" si="68"/>
        <v/>
      </c>
    </row>
    <row r="902" spans="2:17" x14ac:dyDescent="0.2">
      <c r="B902" s="36"/>
      <c r="C902" s="36"/>
      <c r="D902" s="33" t="str">
        <f t="shared" si="69"/>
        <v/>
      </c>
      <c r="E902" s="34" t="str">
        <f t="shared" si="65"/>
        <v/>
      </c>
      <c r="G902" s="36"/>
      <c r="H902" s="36"/>
      <c r="I902" s="34" t="str">
        <f t="shared" si="66"/>
        <v/>
      </c>
      <c r="K902" s="36"/>
      <c r="L902" s="36"/>
      <c r="M902" s="34" t="str">
        <f t="shared" si="67"/>
        <v/>
      </c>
      <c r="O902" s="36"/>
      <c r="P902" s="36"/>
      <c r="Q902" s="34" t="str">
        <f t="shared" si="68"/>
        <v/>
      </c>
    </row>
    <row r="903" spans="2:17" x14ac:dyDescent="0.2">
      <c r="B903" s="36"/>
      <c r="C903" s="36"/>
      <c r="D903" s="33" t="str">
        <f t="shared" si="69"/>
        <v/>
      </c>
      <c r="E903" s="34" t="str">
        <f t="shared" si="65"/>
        <v/>
      </c>
      <c r="G903" s="36"/>
      <c r="H903" s="36"/>
      <c r="I903" s="34" t="str">
        <f t="shared" si="66"/>
        <v/>
      </c>
      <c r="K903" s="36"/>
      <c r="L903" s="36"/>
      <c r="M903" s="34" t="str">
        <f t="shared" si="67"/>
        <v/>
      </c>
      <c r="O903" s="36"/>
      <c r="P903" s="36"/>
      <c r="Q903" s="34" t="str">
        <f t="shared" si="68"/>
        <v/>
      </c>
    </row>
    <row r="904" spans="2:17" x14ac:dyDescent="0.2">
      <c r="B904" s="36"/>
      <c r="C904" s="36"/>
      <c r="D904" s="33" t="str">
        <f t="shared" si="69"/>
        <v/>
      </c>
      <c r="E904" s="34" t="str">
        <f t="shared" si="65"/>
        <v/>
      </c>
      <c r="G904" s="36"/>
      <c r="H904" s="36"/>
      <c r="I904" s="34" t="str">
        <f t="shared" si="66"/>
        <v/>
      </c>
      <c r="K904" s="36"/>
      <c r="L904" s="36"/>
      <c r="M904" s="34" t="str">
        <f t="shared" si="67"/>
        <v/>
      </c>
      <c r="O904" s="36"/>
      <c r="P904" s="36"/>
      <c r="Q904" s="34" t="str">
        <f t="shared" si="68"/>
        <v/>
      </c>
    </row>
    <row r="905" spans="2:17" x14ac:dyDescent="0.2">
      <c r="B905" s="36"/>
      <c r="C905" s="36"/>
      <c r="D905" s="33" t="str">
        <f t="shared" si="69"/>
        <v/>
      </c>
      <c r="E905" s="34" t="str">
        <f t="shared" si="65"/>
        <v/>
      </c>
      <c r="G905" s="36"/>
      <c r="H905" s="36"/>
      <c r="I905" s="34" t="str">
        <f t="shared" si="66"/>
        <v/>
      </c>
      <c r="K905" s="36"/>
      <c r="L905" s="36"/>
      <c r="M905" s="34" t="str">
        <f t="shared" si="67"/>
        <v/>
      </c>
      <c r="O905" s="36"/>
      <c r="P905" s="36"/>
      <c r="Q905" s="34" t="str">
        <f t="shared" si="68"/>
        <v/>
      </c>
    </row>
    <row r="906" spans="2:17" x14ac:dyDescent="0.2">
      <c r="B906" s="36"/>
      <c r="C906" s="36"/>
      <c r="D906" s="33" t="str">
        <f t="shared" si="69"/>
        <v/>
      </c>
      <c r="E906" s="34" t="str">
        <f t="shared" si="65"/>
        <v/>
      </c>
      <c r="G906" s="36"/>
      <c r="H906" s="36"/>
      <c r="I906" s="34" t="str">
        <f t="shared" si="66"/>
        <v/>
      </c>
      <c r="K906" s="36"/>
      <c r="L906" s="36"/>
      <c r="M906" s="34" t="str">
        <f t="shared" si="67"/>
        <v/>
      </c>
      <c r="O906" s="36"/>
      <c r="P906" s="36"/>
      <c r="Q906" s="34" t="str">
        <f t="shared" si="68"/>
        <v/>
      </c>
    </row>
    <row r="907" spans="2:17" x14ac:dyDescent="0.2">
      <c r="B907" s="36"/>
      <c r="C907" s="36"/>
      <c r="D907" s="33" t="str">
        <f t="shared" si="69"/>
        <v/>
      </c>
      <c r="E907" s="34" t="str">
        <f t="shared" si="65"/>
        <v/>
      </c>
      <c r="G907" s="36"/>
      <c r="H907" s="36"/>
      <c r="I907" s="34" t="str">
        <f t="shared" si="66"/>
        <v/>
      </c>
      <c r="K907" s="36"/>
      <c r="L907" s="36"/>
      <c r="M907" s="34" t="str">
        <f t="shared" si="67"/>
        <v/>
      </c>
      <c r="O907" s="36"/>
      <c r="P907" s="36"/>
      <c r="Q907" s="34" t="str">
        <f t="shared" si="68"/>
        <v/>
      </c>
    </row>
    <row r="908" spans="2:17" x14ac:dyDescent="0.2">
      <c r="B908" s="36"/>
      <c r="C908" s="36"/>
      <c r="D908" s="33" t="str">
        <f t="shared" si="69"/>
        <v/>
      </c>
      <c r="E908" s="34" t="str">
        <f t="shared" si="65"/>
        <v/>
      </c>
      <c r="G908" s="36"/>
      <c r="H908" s="36"/>
      <c r="I908" s="34" t="str">
        <f t="shared" si="66"/>
        <v/>
      </c>
      <c r="K908" s="36"/>
      <c r="L908" s="36"/>
      <c r="M908" s="34" t="str">
        <f t="shared" si="67"/>
        <v/>
      </c>
      <c r="O908" s="36"/>
      <c r="P908" s="36"/>
      <c r="Q908" s="34" t="str">
        <f t="shared" si="68"/>
        <v/>
      </c>
    </row>
    <row r="909" spans="2:17" x14ac:dyDescent="0.2">
      <c r="B909" s="36"/>
      <c r="C909" s="36"/>
      <c r="D909" s="33" t="str">
        <f t="shared" si="69"/>
        <v/>
      </c>
      <c r="E909" s="34" t="str">
        <f t="shared" si="65"/>
        <v/>
      </c>
      <c r="G909" s="36"/>
      <c r="H909" s="36"/>
      <c r="I909" s="34" t="str">
        <f t="shared" si="66"/>
        <v/>
      </c>
      <c r="K909" s="36"/>
      <c r="L909" s="36"/>
      <c r="M909" s="34" t="str">
        <f t="shared" si="67"/>
        <v/>
      </c>
      <c r="O909" s="36"/>
      <c r="P909" s="36"/>
      <c r="Q909" s="34" t="str">
        <f t="shared" si="68"/>
        <v/>
      </c>
    </row>
    <row r="910" spans="2:17" x14ac:dyDescent="0.2">
      <c r="B910" s="36"/>
      <c r="C910" s="36"/>
      <c r="D910" s="33" t="str">
        <f t="shared" si="69"/>
        <v/>
      </c>
      <c r="E910" s="34" t="str">
        <f t="shared" si="65"/>
        <v/>
      </c>
      <c r="G910" s="36"/>
      <c r="H910" s="36"/>
      <c r="I910" s="34" t="str">
        <f t="shared" si="66"/>
        <v/>
      </c>
      <c r="K910" s="36"/>
      <c r="L910" s="36"/>
      <c r="M910" s="34" t="str">
        <f t="shared" si="67"/>
        <v/>
      </c>
      <c r="O910" s="36"/>
      <c r="P910" s="36"/>
      <c r="Q910" s="34" t="str">
        <f t="shared" si="68"/>
        <v/>
      </c>
    </row>
    <row r="911" spans="2:17" x14ac:dyDescent="0.2">
      <c r="B911" s="36"/>
      <c r="C911" s="36"/>
      <c r="D911" s="33" t="str">
        <f t="shared" si="69"/>
        <v/>
      </c>
      <c r="E911" s="34" t="str">
        <f t="shared" si="65"/>
        <v/>
      </c>
      <c r="G911" s="36"/>
      <c r="H911" s="36"/>
      <c r="I911" s="34" t="str">
        <f t="shared" si="66"/>
        <v/>
      </c>
      <c r="K911" s="36"/>
      <c r="L911" s="36"/>
      <c r="M911" s="34" t="str">
        <f t="shared" si="67"/>
        <v/>
      </c>
      <c r="O911" s="36"/>
      <c r="P911" s="36"/>
      <c r="Q911" s="34" t="str">
        <f t="shared" si="68"/>
        <v/>
      </c>
    </row>
    <row r="912" spans="2:17" x14ac:dyDescent="0.2">
      <c r="B912" s="36"/>
      <c r="C912" s="36"/>
      <c r="D912" s="33" t="str">
        <f t="shared" si="69"/>
        <v/>
      </c>
      <c r="E912" s="34" t="str">
        <f t="shared" si="65"/>
        <v/>
      </c>
      <c r="G912" s="36"/>
      <c r="H912" s="36"/>
      <c r="I912" s="34" t="str">
        <f t="shared" si="66"/>
        <v/>
      </c>
      <c r="K912" s="36"/>
      <c r="L912" s="36"/>
      <c r="M912" s="34" t="str">
        <f t="shared" si="67"/>
        <v/>
      </c>
      <c r="O912" s="36"/>
      <c r="P912" s="36"/>
      <c r="Q912" s="34" t="str">
        <f t="shared" si="68"/>
        <v/>
      </c>
    </row>
    <row r="913" spans="2:17" x14ac:dyDescent="0.2">
      <c r="B913" s="36"/>
      <c r="C913" s="36"/>
      <c r="D913" s="33" t="str">
        <f t="shared" si="69"/>
        <v/>
      </c>
      <c r="E913" s="34" t="str">
        <f t="shared" si="65"/>
        <v/>
      </c>
      <c r="G913" s="36"/>
      <c r="H913" s="36"/>
      <c r="I913" s="34" t="str">
        <f t="shared" si="66"/>
        <v/>
      </c>
      <c r="K913" s="36"/>
      <c r="L913" s="36"/>
      <c r="M913" s="34" t="str">
        <f t="shared" si="67"/>
        <v/>
      </c>
      <c r="O913" s="36"/>
      <c r="P913" s="36"/>
      <c r="Q913" s="34" t="str">
        <f t="shared" si="68"/>
        <v/>
      </c>
    </row>
    <row r="914" spans="2:17" x14ac:dyDescent="0.2">
      <c r="B914" s="36"/>
      <c r="C914" s="36"/>
      <c r="D914" s="33" t="str">
        <f t="shared" si="69"/>
        <v/>
      </c>
      <c r="E914" s="34" t="str">
        <f t="shared" si="65"/>
        <v/>
      </c>
      <c r="G914" s="36"/>
      <c r="H914" s="36"/>
      <c r="I914" s="34" t="str">
        <f t="shared" si="66"/>
        <v/>
      </c>
      <c r="K914" s="36"/>
      <c r="L914" s="36"/>
      <c r="M914" s="34" t="str">
        <f t="shared" si="67"/>
        <v/>
      </c>
      <c r="O914" s="36"/>
      <c r="P914" s="36"/>
      <c r="Q914" s="34" t="str">
        <f t="shared" si="68"/>
        <v/>
      </c>
    </row>
    <row r="915" spans="2:17" x14ac:dyDescent="0.2">
      <c r="B915" s="36"/>
      <c r="C915" s="36"/>
      <c r="D915" s="33" t="str">
        <f t="shared" si="69"/>
        <v/>
      </c>
      <c r="E915" s="34" t="str">
        <f t="shared" si="65"/>
        <v/>
      </c>
      <c r="G915" s="36"/>
      <c r="H915" s="36"/>
      <c r="I915" s="34" t="str">
        <f t="shared" si="66"/>
        <v/>
      </c>
      <c r="K915" s="36"/>
      <c r="L915" s="36"/>
      <c r="M915" s="34" t="str">
        <f t="shared" si="67"/>
        <v/>
      </c>
      <c r="O915" s="36"/>
      <c r="P915" s="36"/>
      <c r="Q915" s="34" t="str">
        <f t="shared" si="68"/>
        <v/>
      </c>
    </row>
    <row r="916" spans="2:17" x14ac:dyDescent="0.2">
      <c r="B916" s="36"/>
      <c r="C916" s="36"/>
      <c r="D916" s="33" t="str">
        <f t="shared" si="69"/>
        <v/>
      </c>
      <c r="E916" s="34" t="str">
        <f t="shared" si="65"/>
        <v/>
      </c>
      <c r="G916" s="36"/>
      <c r="H916" s="36"/>
      <c r="I916" s="34" t="str">
        <f t="shared" si="66"/>
        <v/>
      </c>
      <c r="K916" s="36"/>
      <c r="L916" s="36"/>
      <c r="M916" s="34" t="str">
        <f t="shared" si="67"/>
        <v/>
      </c>
      <c r="O916" s="36"/>
      <c r="P916" s="36"/>
      <c r="Q916" s="34" t="str">
        <f t="shared" si="68"/>
        <v/>
      </c>
    </row>
    <row r="917" spans="2:17" x14ac:dyDescent="0.2">
      <c r="B917" s="36"/>
      <c r="C917" s="36"/>
      <c r="D917" s="33" t="str">
        <f t="shared" si="69"/>
        <v/>
      </c>
      <c r="E917" s="34" t="str">
        <f t="shared" si="65"/>
        <v/>
      </c>
      <c r="G917" s="36"/>
      <c r="H917" s="36"/>
      <c r="I917" s="34" t="str">
        <f t="shared" si="66"/>
        <v/>
      </c>
      <c r="K917" s="36"/>
      <c r="L917" s="36"/>
      <c r="M917" s="34" t="str">
        <f t="shared" si="67"/>
        <v/>
      </c>
      <c r="O917" s="36"/>
      <c r="P917" s="36"/>
      <c r="Q917" s="34" t="str">
        <f t="shared" si="68"/>
        <v/>
      </c>
    </row>
    <row r="918" spans="2:17" x14ac:dyDescent="0.2">
      <c r="B918" s="36"/>
      <c r="C918" s="36"/>
      <c r="D918" s="33" t="str">
        <f t="shared" si="69"/>
        <v/>
      </c>
      <c r="E918" s="34" t="str">
        <f t="shared" si="65"/>
        <v/>
      </c>
      <c r="G918" s="36"/>
      <c r="H918" s="36"/>
      <c r="I918" s="34" t="str">
        <f t="shared" si="66"/>
        <v/>
      </c>
      <c r="K918" s="36"/>
      <c r="L918" s="36"/>
      <c r="M918" s="34" t="str">
        <f t="shared" si="67"/>
        <v/>
      </c>
      <c r="O918" s="36"/>
      <c r="P918" s="36"/>
      <c r="Q918" s="34" t="str">
        <f t="shared" si="68"/>
        <v/>
      </c>
    </row>
    <row r="919" spans="2:17" x14ac:dyDescent="0.2">
      <c r="B919" s="36"/>
      <c r="C919" s="36"/>
      <c r="D919" s="33" t="str">
        <f t="shared" si="69"/>
        <v/>
      </c>
      <c r="E919" s="34" t="str">
        <f t="shared" si="65"/>
        <v/>
      </c>
      <c r="G919" s="36"/>
      <c r="H919" s="36"/>
      <c r="I919" s="34" t="str">
        <f t="shared" si="66"/>
        <v/>
      </c>
      <c r="K919" s="36"/>
      <c r="L919" s="36"/>
      <c r="M919" s="34" t="str">
        <f t="shared" si="67"/>
        <v/>
      </c>
      <c r="O919" s="36"/>
      <c r="P919" s="36"/>
      <c r="Q919" s="34" t="str">
        <f t="shared" si="68"/>
        <v/>
      </c>
    </row>
    <row r="920" spans="2:17" x14ac:dyDescent="0.2">
      <c r="B920" s="36"/>
      <c r="C920" s="36"/>
      <c r="D920" s="33" t="str">
        <f t="shared" si="69"/>
        <v/>
      </c>
      <c r="E920" s="34" t="str">
        <f t="shared" si="65"/>
        <v/>
      </c>
      <c r="G920" s="36"/>
      <c r="H920" s="36"/>
      <c r="I920" s="34" t="str">
        <f t="shared" si="66"/>
        <v/>
      </c>
      <c r="K920" s="36"/>
      <c r="L920" s="36"/>
      <c r="M920" s="34" t="str">
        <f t="shared" si="67"/>
        <v/>
      </c>
      <c r="O920" s="36"/>
      <c r="P920" s="36"/>
      <c r="Q920" s="34" t="str">
        <f t="shared" si="68"/>
        <v/>
      </c>
    </row>
    <row r="921" spans="2:17" x14ac:dyDescent="0.2">
      <c r="B921" s="36"/>
      <c r="C921" s="36"/>
      <c r="D921" s="33" t="str">
        <f t="shared" si="69"/>
        <v/>
      </c>
      <c r="E921" s="34" t="str">
        <f t="shared" si="65"/>
        <v/>
      </c>
      <c r="G921" s="36"/>
      <c r="H921" s="36"/>
      <c r="I921" s="34" t="str">
        <f t="shared" si="66"/>
        <v/>
      </c>
      <c r="K921" s="36"/>
      <c r="L921" s="36"/>
      <c r="M921" s="34" t="str">
        <f t="shared" si="67"/>
        <v/>
      </c>
      <c r="O921" s="36"/>
      <c r="P921" s="36"/>
      <c r="Q921" s="34" t="str">
        <f t="shared" si="68"/>
        <v/>
      </c>
    </row>
    <row r="922" spans="2:17" x14ac:dyDescent="0.2">
      <c r="B922" s="36"/>
      <c r="C922" s="36"/>
      <c r="D922" s="33" t="str">
        <f t="shared" si="69"/>
        <v/>
      </c>
      <c r="E922" s="34" t="str">
        <f t="shared" si="65"/>
        <v/>
      </c>
      <c r="G922" s="36"/>
      <c r="H922" s="36"/>
      <c r="I922" s="34" t="str">
        <f t="shared" si="66"/>
        <v/>
      </c>
      <c r="K922" s="36"/>
      <c r="L922" s="36"/>
      <c r="M922" s="34" t="str">
        <f t="shared" si="67"/>
        <v/>
      </c>
      <c r="O922" s="36"/>
      <c r="P922" s="36"/>
      <c r="Q922" s="34" t="str">
        <f t="shared" si="68"/>
        <v/>
      </c>
    </row>
    <row r="923" spans="2:17" x14ac:dyDescent="0.2">
      <c r="B923" s="36"/>
      <c r="C923" s="36"/>
      <c r="D923" s="33" t="str">
        <f t="shared" si="69"/>
        <v/>
      </c>
      <c r="E923" s="34" t="str">
        <f t="shared" si="65"/>
        <v/>
      </c>
      <c r="G923" s="36"/>
      <c r="H923" s="36"/>
      <c r="I923" s="34" t="str">
        <f t="shared" si="66"/>
        <v/>
      </c>
      <c r="K923" s="36"/>
      <c r="L923" s="36"/>
      <c r="M923" s="34" t="str">
        <f t="shared" si="67"/>
        <v/>
      </c>
      <c r="O923" s="36"/>
      <c r="P923" s="36"/>
      <c r="Q923" s="34" t="str">
        <f t="shared" si="68"/>
        <v/>
      </c>
    </row>
    <row r="924" spans="2:17" x14ac:dyDescent="0.2">
      <c r="B924" s="36"/>
      <c r="C924" s="36"/>
      <c r="D924" s="33" t="str">
        <f t="shared" si="69"/>
        <v/>
      </c>
      <c r="E924" s="34" t="str">
        <f t="shared" si="65"/>
        <v/>
      </c>
      <c r="G924" s="36"/>
      <c r="H924" s="36"/>
      <c r="I924" s="34" t="str">
        <f t="shared" si="66"/>
        <v/>
      </c>
      <c r="K924" s="36"/>
      <c r="L924" s="36"/>
      <c r="M924" s="34" t="str">
        <f t="shared" si="67"/>
        <v/>
      </c>
      <c r="O924" s="36"/>
      <c r="P924" s="36"/>
      <c r="Q924" s="34" t="str">
        <f t="shared" si="68"/>
        <v/>
      </c>
    </row>
    <row r="925" spans="2:17" x14ac:dyDescent="0.2">
      <c r="B925" s="36"/>
      <c r="C925" s="36"/>
      <c r="D925" s="33" t="str">
        <f t="shared" si="69"/>
        <v/>
      </c>
      <c r="E925" s="34" t="str">
        <f t="shared" si="65"/>
        <v/>
      </c>
      <c r="G925" s="36"/>
      <c r="H925" s="36"/>
      <c r="I925" s="34" t="str">
        <f t="shared" si="66"/>
        <v/>
      </c>
      <c r="K925" s="36"/>
      <c r="L925" s="36"/>
      <c r="M925" s="34" t="str">
        <f t="shared" si="67"/>
        <v/>
      </c>
      <c r="O925" s="36"/>
      <c r="P925" s="36"/>
      <c r="Q925" s="34" t="str">
        <f t="shared" si="68"/>
        <v/>
      </c>
    </row>
    <row r="926" spans="2:17" x14ac:dyDescent="0.2">
      <c r="B926" s="36"/>
      <c r="C926" s="36"/>
      <c r="D926" s="33" t="str">
        <f t="shared" si="69"/>
        <v/>
      </c>
      <c r="E926" s="34" t="str">
        <f t="shared" si="65"/>
        <v/>
      </c>
      <c r="G926" s="36"/>
      <c r="H926" s="36"/>
      <c r="I926" s="34" t="str">
        <f t="shared" si="66"/>
        <v/>
      </c>
      <c r="K926" s="36"/>
      <c r="L926" s="36"/>
      <c r="M926" s="34" t="str">
        <f t="shared" si="67"/>
        <v/>
      </c>
      <c r="O926" s="36"/>
      <c r="P926" s="36"/>
      <c r="Q926" s="34" t="str">
        <f t="shared" si="68"/>
        <v/>
      </c>
    </row>
    <row r="927" spans="2:17" x14ac:dyDescent="0.2">
      <c r="B927" s="36"/>
      <c r="C927" s="36"/>
      <c r="D927" s="33" t="str">
        <f t="shared" si="69"/>
        <v/>
      </c>
      <c r="E927" s="34" t="str">
        <f t="shared" ref="E927:E990" si="70">IF(ISBLANK(B927),"",IF(OR($AC$7="",$AE$7=""),"",IF(AND(MONTH(B927)&gt;=MONTH($AC$7&amp;1),MONTH(B927)&lt;=MONTH($AE$7&amp;1)),"summer","winter")))</f>
        <v/>
      </c>
      <c r="G927" s="36"/>
      <c r="H927" s="36"/>
      <c r="I927" s="34" t="str">
        <f t="shared" ref="I927:I990" si="71">IF(ISBLANK(G927),"",IF(OR($AC$7="",$AE$7=""),"",IF(AND(MONTH(G927)&gt;=MONTH($AC$7&amp;1),MONTH(G927)&lt;=MONTH($AE$7&amp;1)),"summer","winter")))</f>
        <v/>
      </c>
      <c r="K927" s="36"/>
      <c r="L927" s="36"/>
      <c r="M927" s="34" t="str">
        <f t="shared" ref="M927:M990" si="72">IF(ISBLANK(K927),"",IF(OR($AC$7="",$AE$7=""),"",IF(AND(MONTH(K927)&gt;=MONTH($AC$7&amp;1),MONTH(K927)&lt;=MONTH($AE$7&amp;1)),"summer","winter")))</f>
        <v/>
      </c>
      <c r="O927" s="36"/>
      <c r="P927" s="36"/>
      <c r="Q927" s="34" t="str">
        <f t="shared" ref="Q927:Q990" si="73">IF(ISBLANK(O927),"",IF(OR($AC$7="",$AE$7=""),"",IF(AND(MONTH(O927)&gt;=MONTH($AC$7&amp;1),MONTH(O927)&lt;=MONTH($AE$7&amp;1)),"summer","winter")))</f>
        <v/>
      </c>
    </row>
    <row r="928" spans="2:17" x14ac:dyDescent="0.2">
      <c r="B928" s="36"/>
      <c r="C928" s="36"/>
      <c r="D928" s="33" t="str">
        <f t="shared" ref="D928:D991" si="74">IF(ISBLANK(C928),"",IF(LEFT(C928,1)="&lt;",0,VALUE(C928)))</f>
        <v/>
      </c>
      <c r="E928" s="34" t="str">
        <f t="shared" si="70"/>
        <v/>
      </c>
      <c r="G928" s="36"/>
      <c r="H928" s="36"/>
      <c r="I928" s="34" t="str">
        <f t="shared" si="71"/>
        <v/>
      </c>
      <c r="K928" s="36"/>
      <c r="L928" s="36"/>
      <c r="M928" s="34" t="str">
        <f t="shared" si="72"/>
        <v/>
      </c>
      <c r="O928" s="36"/>
      <c r="P928" s="36"/>
      <c r="Q928" s="34" t="str">
        <f t="shared" si="73"/>
        <v/>
      </c>
    </row>
    <row r="929" spans="2:17" x14ac:dyDescent="0.2">
      <c r="B929" s="36"/>
      <c r="C929" s="36"/>
      <c r="D929" s="33" t="str">
        <f t="shared" si="74"/>
        <v/>
      </c>
      <c r="E929" s="34" t="str">
        <f t="shared" si="70"/>
        <v/>
      </c>
      <c r="G929" s="36"/>
      <c r="H929" s="36"/>
      <c r="I929" s="34" t="str">
        <f t="shared" si="71"/>
        <v/>
      </c>
      <c r="K929" s="36"/>
      <c r="L929" s="36"/>
      <c r="M929" s="34" t="str">
        <f t="shared" si="72"/>
        <v/>
      </c>
      <c r="O929" s="36"/>
      <c r="P929" s="36"/>
      <c r="Q929" s="34" t="str">
        <f t="shared" si="73"/>
        <v/>
      </c>
    </row>
    <row r="930" spans="2:17" x14ac:dyDescent="0.2">
      <c r="B930" s="36"/>
      <c r="C930" s="36"/>
      <c r="D930" s="33" t="str">
        <f t="shared" si="74"/>
        <v/>
      </c>
      <c r="E930" s="34" t="str">
        <f t="shared" si="70"/>
        <v/>
      </c>
      <c r="G930" s="36"/>
      <c r="H930" s="36"/>
      <c r="I930" s="34" t="str">
        <f t="shared" si="71"/>
        <v/>
      </c>
      <c r="K930" s="36"/>
      <c r="L930" s="36"/>
      <c r="M930" s="34" t="str">
        <f t="shared" si="72"/>
        <v/>
      </c>
      <c r="O930" s="36"/>
      <c r="P930" s="36"/>
      <c r="Q930" s="34" t="str">
        <f t="shared" si="73"/>
        <v/>
      </c>
    </row>
    <row r="931" spans="2:17" x14ac:dyDescent="0.2">
      <c r="B931" s="36"/>
      <c r="C931" s="36"/>
      <c r="D931" s="33" t="str">
        <f t="shared" si="74"/>
        <v/>
      </c>
      <c r="E931" s="34" t="str">
        <f t="shared" si="70"/>
        <v/>
      </c>
      <c r="G931" s="36"/>
      <c r="H931" s="36"/>
      <c r="I931" s="34" t="str">
        <f t="shared" si="71"/>
        <v/>
      </c>
      <c r="K931" s="36"/>
      <c r="L931" s="36"/>
      <c r="M931" s="34" t="str">
        <f t="shared" si="72"/>
        <v/>
      </c>
      <c r="O931" s="36"/>
      <c r="P931" s="36"/>
      <c r="Q931" s="34" t="str">
        <f t="shared" si="73"/>
        <v/>
      </c>
    </row>
    <row r="932" spans="2:17" x14ac:dyDescent="0.2">
      <c r="B932" s="36"/>
      <c r="C932" s="36"/>
      <c r="D932" s="33" t="str">
        <f t="shared" si="74"/>
        <v/>
      </c>
      <c r="E932" s="34" t="str">
        <f t="shared" si="70"/>
        <v/>
      </c>
      <c r="G932" s="36"/>
      <c r="H932" s="36"/>
      <c r="I932" s="34" t="str">
        <f t="shared" si="71"/>
        <v/>
      </c>
      <c r="K932" s="36"/>
      <c r="L932" s="36"/>
      <c r="M932" s="34" t="str">
        <f t="shared" si="72"/>
        <v/>
      </c>
      <c r="O932" s="36"/>
      <c r="P932" s="36"/>
      <c r="Q932" s="34" t="str">
        <f t="shared" si="73"/>
        <v/>
      </c>
    </row>
    <row r="933" spans="2:17" x14ac:dyDescent="0.2">
      <c r="B933" s="36"/>
      <c r="C933" s="36"/>
      <c r="D933" s="33" t="str">
        <f t="shared" si="74"/>
        <v/>
      </c>
      <c r="E933" s="34" t="str">
        <f t="shared" si="70"/>
        <v/>
      </c>
      <c r="G933" s="36"/>
      <c r="H933" s="36"/>
      <c r="I933" s="34" t="str">
        <f t="shared" si="71"/>
        <v/>
      </c>
      <c r="K933" s="36"/>
      <c r="L933" s="36"/>
      <c r="M933" s="34" t="str">
        <f t="shared" si="72"/>
        <v/>
      </c>
      <c r="O933" s="36"/>
      <c r="P933" s="36"/>
      <c r="Q933" s="34" t="str">
        <f t="shared" si="73"/>
        <v/>
      </c>
    </row>
    <row r="934" spans="2:17" x14ac:dyDescent="0.2">
      <c r="B934" s="36"/>
      <c r="C934" s="36"/>
      <c r="D934" s="33" t="str">
        <f t="shared" si="74"/>
        <v/>
      </c>
      <c r="E934" s="34" t="str">
        <f t="shared" si="70"/>
        <v/>
      </c>
      <c r="G934" s="36"/>
      <c r="H934" s="36"/>
      <c r="I934" s="34" t="str">
        <f t="shared" si="71"/>
        <v/>
      </c>
      <c r="K934" s="36"/>
      <c r="L934" s="36"/>
      <c r="M934" s="34" t="str">
        <f t="shared" si="72"/>
        <v/>
      </c>
      <c r="O934" s="36"/>
      <c r="P934" s="36"/>
      <c r="Q934" s="34" t="str">
        <f t="shared" si="73"/>
        <v/>
      </c>
    </row>
    <row r="935" spans="2:17" x14ac:dyDescent="0.2">
      <c r="B935" s="36"/>
      <c r="C935" s="36"/>
      <c r="D935" s="33" t="str">
        <f t="shared" si="74"/>
        <v/>
      </c>
      <c r="E935" s="34" t="str">
        <f t="shared" si="70"/>
        <v/>
      </c>
      <c r="G935" s="36"/>
      <c r="H935" s="36"/>
      <c r="I935" s="34" t="str">
        <f t="shared" si="71"/>
        <v/>
      </c>
      <c r="K935" s="36"/>
      <c r="L935" s="36"/>
      <c r="M935" s="34" t="str">
        <f t="shared" si="72"/>
        <v/>
      </c>
      <c r="O935" s="36"/>
      <c r="P935" s="36"/>
      <c r="Q935" s="34" t="str">
        <f t="shared" si="73"/>
        <v/>
      </c>
    </row>
    <row r="936" spans="2:17" x14ac:dyDescent="0.2">
      <c r="B936" s="36"/>
      <c r="C936" s="36"/>
      <c r="D936" s="33" t="str">
        <f t="shared" si="74"/>
        <v/>
      </c>
      <c r="E936" s="34" t="str">
        <f t="shared" si="70"/>
        <v/>
      </c>
      <c r="G936" s="36"/>
      <c r="H936" s="36"/>
      <c r="I936" s="34" t="str">
        <f t="shared" si="71"/>
        <v/>
      </c>
      <c r="K936" s="36"/>
      <c r="L936" s="36"/>
      <c r="M936" s="34" t="str">
        <f t="shared" si="72"/>
        <v/>
      </c>
      <c r="O936" s="36"/>
      <c r="P936" s="36"/>
      <c r="Q936" s="34" t="str">
        <f t="shared" si="73"/>
        <v/>
      </c>
    </row>
    <row r="937" spans="2:17" x14ac:dyDescent="0.2">
      <c r="B937" s="36"/>
      <c r="C937" s="36"/>
      <c r="D937" s="33" t="str">
        <f t="shared" si="74"/>
        <v/>
      </c>
      <c r="E937" s="34" t="str">
        <f t="shared" si="70"/>
        <v/>
      </c>
      <c r="G937" s="36"/>
      <c r="H937" s="36"/>
      <c r="I937" s="34" t="str">
        <f t="shared" si="71"/>
        <v/>
      </c>
      <c r="K937" s="36"/>
      <c r="L937" s="36"/>
      <c r="M937" s="34" t="str">
        <f t="shared" si="72"/>
        <v/>
      </c>
      <c r="O937" s="36"/>
      <c r="P937" s="36"/>
      <c r="Q937" s="34" t="str">
        <f t="shared" si="73"/>
        <v/>
      </c>
    </row>
    <row r="938" spans="2:17" x14ac:dyDescent="0.2">
      <c r="B938" s="36"/>
      <c r="C938" s="36"/>
      <c r="D938" s="33" t="str">
        <f t="shared" si="74"/>
        <v/>
      </c>
      <c r="E938" s="34" t="str">
        <f t="shared" si="70"/>
        <v/>
      </c>
      <c r="G938" s="36"/>
      <c r="H938" s="36"/>
      <c r="I938" s="34" t="str">
        <f t="shared" si="71"/>
        <v/>
      </c>
      <c r="K938" s="36"/>
      <c r="L938" s="36"/>
      <c r="M938" s="34" t="str">
        <f t="shared" si="72"/>
        <v/>
      </c>
      <c r="O938" s="36"/>
      <c r="P938" s="36"/>
      <c r="Q938" s="34" t="str">
        <f t="shared" si="73"/>
        <v/>
      </c>
    </row>
    <row r="939" spans="2:17" x14ac:dyDescent="0.2">
      <c r="B939" s="36"/>
      <c r="C939" s="36"/>
      <c r="D939" s="33" t="str">
        <f t="shared" si="74"/>
        <v/>
      </c>
      <c r="E939" s="34" t="str">
        <f t="shared" si="70"/>
        <v/>
      </c>
      <c r="G939" s="36"/>
      <c r="H939" s="36"/>
      <c r="I939" s="34" t="str">
        <f t="shared" si="71"/>
        <v/>
      </c>
      <c r="K939" s="36"/>
      <c r="L939" s="36"/>
      <c r="M939" s="34" t="str">
        <f t="shared" si="72"/>
        <v/>
      </c>
      <c r="O939" s="36"/>
      <c r="P939" s="36"/>
      <c r="Q939" s="34" t="str">
        <f t="shared" si="73"/>
        <v/>
      </c>
    </row>
    <row r="940" spans="2:17" x14ac:dyDescent="0.2">
      <c r="B940" s="36"/>
      <c r="C940" s="36"/>
      <c r="D940" s="33" t="str">
        <f t="shared" si="74"/>
        <v/>
      </c>
      <c r="E940" s="34" t="str">
        <f t="shared" si="70"/>
        <v/>
      </c>
      <c r="G940" s="36"/>
      <c r="H940" s="36"/>
      <c r="I940" s="34" t="str">
        <f t="shared" si="71"/>
        <v/>
      </c>
      <c r="K940" s="36"/>
      <c r="L940" s="36"/>
      <c r="M940" s="34" t="str">
        <f t="shared" si="72"/>
        <v/>
      </c>
      <c r="O940" s="36"/>
      <c r="P940" s="36"/>
      <c r="Q940" s="34" t="str">
        <f t="shared" si="73"/>
        <v/>
      </c>
    </row>
    <row r="941" spans="2:17" x14ac:dyDescent="0.2">
      <c r="B941" s="36"/>
      <c r="C941" s="36"/>
      <c r="D941" s="33" t="str">
        <f t="shared" si="74"/>
        <v/>
      </c>
      <c r="E941" s="34" t="str">
        <f t="shared" si="70"/>
        <v/>
      </c>
      <c r="G941" s="36"/>
      <c r="H941" s="36"/>
      <c r="I941" s="34" t="str">
        <f t="shared" si="71"/>
        <v/>
      </c>
      <c r="K941" s="36"/>
      <c r="L941" s="36"/>
      <c r="M941" s="34" t="str">
        <f t="shared" si="72"/>
        <v/>
      </c>
      <c r="O941" s="36"/>
      <c r="P941" s="36"/>
      <c r="Q941" s="34" t="str">
        <f t="shared" si="73"/>
        <v/>
      </c>
    </row>
    <row r="942" spans="2:17" x14ac:dyDescent="0.2">
      <c r="B942" s="36"/>
      <c r="C942" s="36"/>
      <c r="D942" s="33" t="str">
        <f t="shared" si="74"/>
        <v/>
      </c>
      <c r="E942" s="34" t="str">
        <f t="shared" si="70"/>
        <v/>
      </c>
      <c r="G942" s="36"/>
      <c r="H942" s="36"/>
      <c r="I942" s="34" t="str">
        <f t="shared" si="71"/>
        <v/>
      </c>
      <c r="K942" s="36"/>
      <c r="L942" s="36"/>
      <c r="M942" s="34" t="str">
        <f t="shared" si="72"/>
        <v/>
      </c>
      <c r="O942" s="36"/>
      <c r="P942" s="36"/>
      <c r="Q942" s="34" t="str">
        <f t="shared" si="73"/>
        <v/>
      </c>
    </row>
    <row r="943" spans="2:17" x14ac:dyDescent="0.2">
      <c r="B943" s="36"/>
      <c r="C943" s="36"/>
      <c r="D943" s="33" t="str">
        <f t="shared" si="74"/>
        <v/>
      </c>
      <c r="E943" s="34" t="str">
        <f t="shared" si="70"/>
        <v/>
      </c>
      <c r="G943" s="36"/>
      <c r="H943" s="36"/>
      <c r="I943" s="34" t="str">
        <f t="shared" si="71"/>
        <v/>
      </c>
      <c r="K943" s="36"/>
      <c r="L943" s="36"/>
      <c r="M943" s="34" t="str">
        <f t="shared" si="72"/>
        <v/>
      </c>
      <c r="O943" s="36"/>
      <c r="P943" s="36"/>
      <c r="Q943" s="34" t="str">
        <f t="shared" si="73"/>
        <v/>
      </c>
    </row>
    <row r="944" spans="2:17" x14ac:dyDescent="0.2">
      <c r="B944" s="36"/>
      <c r="C944" s="36"/>
      <c r="D944" s="33" t="str">
        <f t="shared" si="74"/>
        <v/>
      </c>
      <c r="E944" s="34" t="str">
        <f t="shared" si="70"/>
        <v/>
      </c>
      <c r="G944" s="36"/>
      <c r="H944" s="36"/>
      <c r="I944" s="34" t="str">
        <f t="shared" si="71"/>
        <v/>
      </c>
      <c r="K944" s="36"/>
      <c r="L944" s="36"/>
      <c r="M944" s="34" t="str">
        <f t="shared" si="72"/>
        <v/>
      </c>
      <c r="O944" s="36"/>
      <c r="P944" s="36"/>
      <c r="Q944" s="34" t="str">
        <f t="shared" si="73"/>
        <v/>
      </c>
    </row>
    <row r="945" spans="2:17" x14ac:dyDescent="0.2">
      <c r="B945" s="36"/>
      <c r="C945" s="36"/>
      <c r="D945" s="33" t="str">
        <f t="shared" si="74"/>
        <v/>
      </c>
      <c r="E945" s="34" t="str">
        <f t="shared" si="70"/>
        <v/>
      </c>
      <c r="G945" s="36"/>
      <c r="H945" s="36"/>
      <c r="I945" s="34" t="str">
        <f t="shared" si="71"/>
        <v/>
      </c>
      <c r="K945" s="36"/>
      <c r="L945" s="36"/>
      <c r="M945" s="34" t="str">
        <f t="shared" si="72"/>
        <v/>
      </c>
      <c r="O945" s="36"/>
      <c r="P945" s="36"/>
      <c r="Q945" s="34" t="str">
        <f t="shared" si="73"/>
        <v/>
      </c>
    </row>
    <row r="946" spans="2:17" x14ac:dyDescent="0.2">
      <c r="B946" s="36"/>
      <c r="C946" s="36"/>
      <c r="D946" s="33" t="str">
        <f t="shared" si="74"/>
        <v/>
      </c>
      <c r="E946" s="34" t="str">
        <f t="shared" si="70"/>
        <v/>
      </c>
      <c r="G946" s="36"/>
      <c r="H946" s="36"/>
      <c r="I946" s="34" t="str">
        <f t="shared" si="71"/>
        <v/>
      </c>
      <c r="K946" s="36"/>
      <c r="L946" s="36"/>
      <c r="M946" s="34" t="str">
        <f t="shared" si="72"/>
        <v/>
      </c>
      <c r="O946" s="36"/>
      <c r="P946" s="36"/>
      <c r="Q946" s="34" t="str">
        <f t="shared" si="73"/>
        <v/>
      </c>
    </row>
    <row r="947" spans="2:17" x14ac:dyDescent="0.2">
      <c r="B947" s="36"/>
      <c r="C947" s="36"/>
      <c r="D947" s="33" t="str">
        <f t="shared" si="74"/>
        <v/>
      </c>
      <c r="E947" s="34" t="str">
        <f t="shared" si="70"/>
        <v/>
      </c>
      <c r="G947" s="36"/>
      <c r="H947" s="36"/>
      <c r="I947" s="34" t="str">
        <f t="shared" si="71"/>
        <v/>
      </c>
      <c r="K947" s="36"/>
      <c r="L947" s="36"/>
      <c r="M947" s="34" t="str">
        <f t="shared" si="72"/>
        <v/>
      </c>
      <c r="O947" s="36"/>
      <c r="P947" s="36"/>
      <c r="Q947" s="34" t="str">
        <f t="shared" si="73"/>
        <v/>
      </c>
    </row>
    <row r="948" spans="2:17" x14ac:dyDescent="0.2">
      <c r="B948" s="36"/>
      <c r="C948" s="36"/>
      <c r="D948" s="33" t="str">
        <f t="shared" si="74"/>
        <v/>
      </c>
      <c r="E948" s="34" t="str">
        <f t="shared" si="70"/>
        <v/>
      </c>
      <c r="G948" s="36"/>
      <c r="H948" s="36"/>
      <c r="I948" s="34" t="str">
        <f t="shared" si="71"/>
        <v/>
      </c>
      <c r="K948" s="36"/>
      <c r="L948" s="36"/>
      <c r="M948" s="34" t="str">
        <f t="shared" si="72"/>
        <v/>
      </c>
      <c r="O948" s="36"/>
      <c r="P948" s="36"/>
      <c r="Q948" s="34" t="str">
        <f t="shared" si="73"/>
        <v/>
      </c>
    </row>
    <row r="949" spans="2:17" x14ac:dyDescent="0.2">
      <c r="B949" s="36"/>
      <c r="C949" s="36"/>
      <c r="D949" s="33" t="str">
        <f t="shared" si="74"/>
        <v/>
      </c>
      <c r="E949" s="34" t="str">
        <f t="shared" si="70"/>
        <v/>
      </c>
      <c r="G949" s="36"/>
      <c r="H949" s="36"/>
      <c r="I949" s="34" t="str">
        <f t="shared" si="71"/>
        <v/>
      </c>
      <c r="K949" s="36"/>
      <c r="L949" s="36"/>
      <c r="M949" s="34" t="str">
        <f t="shared" si="72"/>
        <v/>
      </c>
      <c r="O949" s="36"/>
      <c r="P949" s="36"/>
      <c r="Q949" s="34" t="str">
        <f t="shared" si="73"/>
        <v/>
      </c>
    </row>
    <row r="950" spans="2:17" x14ac:dyDescent="0.2">
      <c r="B950" s="36"/>
      <c r="C950" s="36"/>
      <c r="D950" s="33" t="str">
        <f t="shared" si="74"/>
        <v/>
      </c>
      <c r="E950" s="34" t="str">
        <f t="shared" si="70"/>
        <v/>
      </c>
      <c r="G950" s="36"/>
      <c r="H950" s="36"/>
      <c r="I950" s="34" t="str">
        <f t="shared" si="71"/>
        <v/>
      </c>
      <c r="K950" s="36"/>
      <c r="L950" s="36"/>
      <c r="M950" s="34" t="str">
        <f t="shared" si="72"/>
        <v/>
      </c>
      <c r="O950" s="36"/>
      <c r="P950" s="36"/>
      <c r="Q950" s="34" t="str">
        <f t="shared" si="73"/>
        <v/>
      </c>
    </row>
    <row r="951" spans="2:17" x14ac:dyDescent="0.2">
      <c r="B951" s="36"/>
      <c r="C951" s="36"/>
      <c r="D951" s="33" t="str">
        <f t="shared" si="74"/>
        <v/>
      </c>
      <c r="E951" s="34" t="str">
        <f t="shared" si="70"/>
        <v/>
      </c>
      <c r="G951" s="36"/>
      <c r="H951" s="36"/>
      <c r="I951" s="34" t="str">
        <f t="shared" si="71"/>
        <v/>
      </c>
      <c r="K951" s="36"/>
      <c r="L951" s="36"/>
      <c r="M951" s="34" t="str">
        <f t="shared" si="72"/>
        <v/>
      </c>
      <c r="O951" s="36"/>
      <c r="P951" s="36"/>
      <c r="Q951" s="34" t="str">
        <f t="shared" si="73"/>
        <v/>
      </c>
    </row>
    <row r="952" spans="2:17" x14ac:dyDescent="0.2">
      <c r="B952" s="36"/>
      <c r="C952" s="36"/>
      <c r="D952" s="33" t="str">
        <f t="shared" si="74"/>
        <v/>
      </c>
      <c r="E952" s="34" t="str">
        <f t="shared" si="70"/>
        <v/>
      </c>
      <c r="G952" s="36"/>
      <c r="H952" s="36"/>
      <c r="I952" s="34" t="str">
        <f t="shared" si="71"/>
        <v/>
      </c>
      <c r="K952" s="36"/>
      <c r="L952" s="36"/>
      <c r="M952" s="34" t="str">
        <f t="shared" si="72"/>
        <v/>
      </c>
      <c r="O952" s="36"/>
      <c r="P952" s="36"/>
      <c r="Q952" s="34" t="str">
        <f t="shared" si="73"/>
        <v/>
      </c>
    </row>
    <row r="953" spans="2:17" x14ac:dyDescent="0.2">
      <c r="B953" s="36"/>
      <c r="C953" s="36"/>
      <c r="D953" s="33" t="str">
        <f t="shared" si="74"/>
        <v/>
      </c>
      <c r="E953" s="34" t="str">
        <f t="shared" si="70"/>
        <v/>
      </c>
      <c r="G953" s="36"/>
      <c r="H953" s="36"/>
      <c r="I953" s="34" t="str">
        <f t="shared" si="71"/>
        <v/>
      </c>
      <c r="K953" s="36"/>
      <c r="L953" s="36"/>
      <c r="M953" s="34" t="str">
        <f t="shared" si="72"/>
        <v/>
      </c>
      <c r="O953" s="36"/>
      <c r="P953" s="36"/>
      <c r="Q953" s="34" t="str">
        <f t="shared" si="73"/>
        <v/>
      </c>
    </row>
    <row r="954" spans="2:17" x14ac:dyDescent="0.2">
      <c r="B954" s="36"/>
      <c r="C954" s="36"/>
      <c r="D954" s="33" t="str">
        <f t="shared" si="74"/>
        <v/>
      </c>
      <c r="E954" s="34" t="str">
        <f t="shared" si="70"/>
        <v/>
      </c>
      <c r="G954" s="36"/>
      <c r="H954" s="36"/>
      <c r="I954" s="34" t="str">
        <f t="shared" si="71"/>
        <v/>
      </c>
      <c r="K954" s="36"/>
      <c r="L954" s="36"/>
      <c r="M954" s="34" t="str">
        <f t="shared" si="72"/>
        <v/>
      </c>
      <c r="O954" s="36"/>
      <c r="P954" s="36"/>
      <c r="Q954" s="34" t="str">
        <f t="shared" si="73"/>
        <v/>
      </c>
    </row>
    <row r="955" spans="2:17" x14ac:dyDescent="0.2">
      <c r="B955" s="36"/>
      <c r="C955" s="36"/>
      <c r="D955" s="33" t="str">
        <f t="shared" si="74"/>
        <v/>
      </c>
      <c r="E955" s="34" t="str">
        <f t="shared" si="70"/>
        <v/>
      </c>
      <c r="G955" s="36"/>
      <c r="H955" s="36"/>
      <c r="I955" s="34" t="str">
        <f t="shared" si="71"/>
        <v/>
      </c>
      <c r="K955" s="36"/>
      <c r="L955" s="36"/>
      <c r="M955" s="34" t="str">
        <f t="shared" si="72"/>
        <v/>
      </c>
      <c r="O955" s="36"/>
      <c r="P955" s="36"/>
      <c r="Q955" s="34" t="str">
        <f t="shared" si="73"/>
        <v/>
      </c>
    </row>
    <row r="956" spans="2:17" x14ac:dyDescent="0.2">
      <c r="B956" s="36"/>
      <c r="C956" s="36"/>
      <c r="D956" s="33" t="str">
        <f t="shared" si="74"/>
        <v/>
      </c>
      <c r="E956" s="34" t="str">
        <f t="shared" si="70"/>
        <v/>
      </c>
      <c r="G956" s="36"/>
      <c r="H956" s="36"/>
      <c r="I956" s="34" t="str">
        <f t="shared" si="71"/>
        <v/>
      </c>
      <c r="K956" s="36"/>
      <c r="L956" s="36"/>
      <c r="M956" s="34" t="str">
        <f t="shared" si="72"/>
        <v/>
      </c>
      <c r="O956" s="36"/>
      <c r="P956" s="36"/>
      <c r="Q956" s="34" t="str">
        <f t="shared" si="73"/>
        <v/>
      </c>
    </row>
    <row r="957" spans="2:17" x14ac:dyDescent="0.2">
      <c r="B957" s="36"/>
      <c r="C957" s="36"/>
      <c r="D957" s="33" t="str">
        <f t="shared" si="74"/>
        <v/>
      </c>
      <c r="E957" s="34" t="str">
        <f t="shared" si="70"/>
        <v/>
      </c>
      <c r="G957" s="36"/>
      <c r="H957" s="36"/>
      <c r="I957" s="34" t="str">
        <f t="shared" si="71"/>
        <v/>
      </c>
      <c r="K957" s="36"/>
      <c r="L957" s="36"/>
      <c r="M957" s="34" t="str">
        <f t="shared" si="72"/>
        <v/>
      </c>
      <c r="O957" s="36"/>
      <c r="P957" s="36"/>
      <c r="Q957" s="34" t="str">
        <f t="shared" si="73"/>
        <v/>
      </c>
    </row>
    <row r="958" spans="2:17" x14ac:dyDescent="0.2">
      <c r="B958" s="36"/>
      <c r="C958" s="36"/>
      <c r="D958" s="33" t="str">
        <f t="shared" si="74"/>
        <v/>
      </c>
      <c r="E958" s="34" t="str">
        <f t="shared" si="70"/>
        <v/>
      </c>
      <c r="G958" s="36"/>
      <c r="H958" s="36"/>
      <c r="I958" s="34" t="str">
        <f t="shared" si="71"/>
        <v/>
      </c>
      <c r="K958" s="36"/>
      <c r="L958" s="36"/>
      <c r="M958" s="34" t="str">
        <f t="shared" si="72"/>
        <v/>
      </c>
      <c r="O958" s="36"/>
      <c r="P958" s="36"/>
      <c r="Q958" s="34" t="str">
        <f t="shared" si="73"/>
        <v/>
      </c>
    </row>
    <row r="959" spans="2:17" x14ac:dyDescent="0.2">
      <c r="B959" s="36"/>
      <c r="C959" s="36"/>
      <c r="D959" s="33" t="str">
        <f t="shared" si="74"/>
        <v/>
      </c>
      <c r="E959" s="34" t="str">
        <f t="shared" si="70"/>
        <v/>
      </c>
      <c r="G959" s="36"/>
      <c r="H959" s="36"/>
      <c r="I959" s="34" t="str">
        <f t="shared" si="71"/>
        <v/>
      </c>
      <c r="K959" s="36"/>
      <c r="L959" s="36"/>
      <c r="M959" s="34" t="str">
        <f t="shared" si="72"/>
        <v/>
      </c>
      <c r="O959" s="36"/>
      <c r="P959" s="36"/>
      <c r="Q959" s="34" t="str">
        <f t="shared" si="73"/>
        <v/>
      </c>
    </row>
    <row r="960" spans="2:17" x14ac:dyDescent="0.2">
      <c r="B960" s="36"/>
      <c r="C960" s="36"/>
      <c r="D960" s="33" t="str">
        <f t="shared" si="74"/>
        <v/>
      </c>
      <c r="E960" s="34" t="str">
        <f t="shared" si="70"/>
        <v/>
      </c>
      <c r="G960" s="36"/>
      <c r="H960" s="36"/>
      <c r="I960" s="34" t="str">
        <f t="shared" si="71"/>
        <v/>
      </c>
      <c r="K960" s="36"/>
      <c r="L960" s="36"/>
      <c r="M960" s="34" t="str">
        <f t="shared" si="72"/>
        <v/>
      </c>
      <c r="O960" s="36"/>
      <c r="P960" s="36"/>
      <c r="Q960" s="34" t="str">
        <f t="shared" si="73"/>
        <v/>
      </c>
    </row>
    <row r="961" spans="2:17" x14ac:dyDescent="0.2">
      <c r="B961" s="36"/>
      <c r="C961" s="36"/>
      <c r="D961" s="33" t="str">
        <f t="shared" si="74"/>
        <v/>
      </c>
      <c r="E961" s="34" t="str">
        <f t="shared" si="70"/>
        <v/>
      </c>
      <c r="G961" s="36"/>
      <c r="H961" s="36"/>
      <c r="I961" s="34" t="str">
        <f t="shared" si="71"/>
        <v/>
      </c>
      <c r="K961" s="36"/>
      <c r="L961" s="36"/>
      <c r="M961" s="34" t="str">
        <f t="shared" si="72"/>
        <v/>
      </c>
      <c r="O961" s="36"/>
      <c r="P961" s="36"/>
      <c r="Q961" s="34" t="str">
        <f t="shared" si="73"/>
        <v/>
      </c>
    </row>
    <row r="962" spans="2:17" x14ac:dyDescent="0.2">
      <c r="B962" s="36"/>
      <c r="C962" s="36"/>
      <c r="D962" s="33" t="str">
        <f t="shared" si="74"/>
        <v/>
      </c>
      <c r="E962" s="34" t="str">
        <f t="shared" si="70"/>
        <v/>
      </c>
      <c r="G962" s="36"/>
      <c r="H962" s="36"/>
      <c r="I962" s="34" t="str">
        <f t="shared" si="71"/>
        <v/>
      </c>
      <c r="K962" s="36"/>
      <c r="L962" s="36"/>
      <c r="M962" s="34" t="str">
        <f t="shared" si="72"/>
        <v/>
      </c>
      <c r="O962" s="36"/>
      <c r="P962" s="36"/>
      <c r="Q962" s="34" t="str">
        <f t="shared" si="73"/>
        <v/>
      </c>
    </row>
    <row r="963" spans="2:17" x14ac:dyDescent="0.2">
      <c r="B963" s="36"/>
      <c r="C963" s="36"/>
      <c r="D963" s="33" t="str">
        <f t="shared" si="74"/>
        <v/>
      </c>
      <c r="E963" s="34" t="str">
        <f t="shared" si="70"/>
        <v/>
      </c>
      <c r="G963" s="36"/>
      <c r="H963" s="36"/>
      <c r="I963" s="34" t="str">
        <f t="shared" si="71"/>
        <v/>
      </c>
      <c r="K963" s="36"/>
      <c r="L963" s="36"/>
      <c r="M963" s="34" t="str">
        <f t="shared" si="72"/>
        <v/>
      </c>
      <c r="O963" s="36"/>
      <c r="P963" s="36"/>
      <c r="Q963" s="34" t="str">
        <f t="shared" si="73"/>
        <v/>
      </c>
    </row>
    <row r="964" spans="2:17" x14ac:dyDescent="0.2">
      <c r="B964" s="36"/>
      <c r="C964" s="36"/>
      <c r="D964" s="33" t="str">
        <f t="shared" si="74"/>
        <v/>
      </c>
      <c r="E964" s="34" t="str">
        <f t="shared" si="70"/>
        <v/>
      </c>
      <c r="G964" s="36"/>
      <c r="H964" s="36"/>
      <c r="I964" s="34" t="str">
        <f t="shared" si="71"/>
        <v/>
      </c>
      <c r="K964" s="36"/>
      <c r="L964" s="36"/>
      <c r="M964" s="34" t="str">
        <f t="shared" si="72"/>
        <v/>
      </c>
      <c r="O964" s="36"/>
      <c r="P964" s="36"/>
      <c r="Q964" s="34" t="str">
        <f t="shared" si="73"/>
        <v/>
      </c>
    </row>
    <row r="965" spans="2:17" x14ac:dyDescent="0.2">
      <c r="B965" s="36"/>
      <c r="C965" s="36"/>
      <c r="D965" s="33" t="str">
        <f t="shared" si="74"/>
        <v/>
      </c>
      <c r="E965" s="34" t="str">
        <f t="shared" si="70"/>
        <v/>
      </c>
      <c r="G965" s="36"/>
      <c r="H965" s="36"/>
      <c r="I965" s="34" t="str">
        <f t="shared" si="71"/>
        <v/>
      </c>
      <c r="K965" s="36"/>
      <c r="L965" s="36"/>
      <c r="M965" s="34" t="str">
        <f t="shared" si="72"/>
        <v/>
      </c>
      <c r="O965" s="36"/>
      <c r="P965" s="36"/>
      <c r="Q965" s="34" t="str">
        <f t="shared" si="73"/>
        <v/>
      </c>
    </row>
    <row r="966" spans="2:17" x14ac:dyDescent="0.2">
      <c r="B966" s="36"/>
      <c r="C966" s="36"/>
      <c r="D966" s="33" t="str">
        <f t="shared" si="74"/>
        <v/>
      </c>
      <c r="E966" s="34" t="str">
        <f t="shared" si="70"/>
        <v/>
      </c>
      <c r="G966" s="36"/>
      <c r="H966" s="36"/>
      <c r="I966" s="34" t="str">
        <f t="shared" si="71"/>
        <v/>
      </c>
      <c r="K966" s="36"/>
      <c r="L966" s="36"/>
      <c r="M966" s="34" t="str">
        <f t="shared" si="72"/>
        <v/>
      </c>
      <c r="O966" s="36"/>
      <c r="P966" s="36"/>
      <c r="Q966" s="34" t="str">
        <f t="shared" si="73"/>
        <v/>
      </c>
    </row>
    <row r="967" spans="2:17" x14ac:dyDescent="0.2">
      <c r="B967" s="36"/>
      <c r="C967" s="36"/>
      <c r="D967" s="33" t="str">
        <f t="shared" si="74"/>
        <v/>
      </c>
      <c r="E967" s="34" t="str">
        <f t="shared" si="70"/>
        <v/>
      </c>
      <c r="G967" s="36"/>
      <c r="H967" s="36"/>
      <c r="I967" s="34" t="str">
        <f t="shared" si="71"/>
        <v/>
      </c>
      <c r="K967" s="36"/>
      <c r="L967" s="36"/>
      <c r="M967" s="34" t="str">
        <f t="shared" si="72"/>
        <v/>
      </c>
      <c r="O967" s="36"/>
      <c r="P967" s="36"/>
      <c r="Q967" s="34" t="str">
        <f t="shared" si="73"/>
        <v/>
      </c>
    </row>
    <row r="968" spans="2:17" x14ac:dyDescent="0.2">
      <c r="B968" s="36"/>
      <c r="C968" s="36"/>
      <c r="D968" s="33" t="str">
        <f t="shared" si="74"/>
        <v/>
      </c>
      <c r="E968" s="34" t="str">
        <f t="shared" si="70"/>
        <v/>
      </c>
      <c r="G968" s="36"/>
      <c r="H968" s="36"/>
      <c r="I968" s="34" t="str">
        <f t="shared" si="71"/>
        <v/>
      </c>
      <c r="K968" s="36"/>
      <c r="L968" s="36"/>
      <c r="M968" s="34" t="str">
        <f t="shared" si="72"/>
        <v/>
      </c>
      <c r="O968" s="36"/>
      <c r="P968" s="36"/>
      <c r="Q968" s="34" t="str">
        <f t="shared" si="73"/>
        <v/>
      </c>
    </row>
    <row r="969" spans="2:17" x14ac:dyDescent="0.2">
      <c r="B969" s="36"/>
      <c r="C969" s="36"/>
      <c r="D969" s="33" t="str">
        <f t="shared" si="74"/>
        <v/>
      </c>
      <c r="E969" s="34" t="str">
        <f t="shared" si="70"/>
        <v/>
      </c>
      <c r="G969" s="36"/>
      <c r="H969" s="36"/>
      <c r="I969" s="34" t="str">
        <f t="shared" si="71"/>
        <v/>
      </c>
      <c r="K969" s="36"/>
      <c r="L969" s="36"/>
      <c r="M969" s="34" t="str">
        <f t="shared" si="72"/>
        <v/>
      </c>
      <c r="O969" s="36"/>
      <c r="P969" s="36"/>
      <c r="Q969" s="34" t="str">
        <f t="shared" si="73"/>
        <v/>
      </c>
    </row>
    <row r="970" spans="2:17" x14ac:dyDescent="0.2">
      <c r="B970" s="36"/>
      <c r="C970" s="36"/>
      <c r="D970" s="33" t="str">
        <f t="shared" si="74"/>
        <v/>
      </c>
      <c r="E970" s="34" t="str">
        <f t="shared" si="70"/>
        <v/>
      </c>
      <c r="G970" s="36"/>
      <c r="H970" s="36"/>
      <c r="I970" s="34" t="str">
        <f t="shared" si="71"/>
        <v/>
      </c>
      <c r="K970" s="36"/>
      <c r="L970" s="36"/>
      <c r="M970" s="34" t="str">
        <f t="shared" si="72"/>
        <v/>
      </c>
      <c r="O970" s="36"/>
      <c r="P970" s="36"/>
      <c r="Q970" s="34" t="str">
        <f t="shared" si="73"/>
        <v/>
      </c>
    </row>
    <row r="971" spans="2:17" x14ac:dyDescent="0.2">
      <c r="B971" s="36"/>
      <c r="C971" s="36"/>
      <c r="D971" s="33" t="str">
        <f t="shared" si="74"/>
        <v/>
      </c>
      <c r="E971" s="34" t="str">
        <f t="shared" si="70"/>
        <v/>
      </c>
      <c r="G971" s="36"/>
      <c r="H971" s="36"/>
      <c r="I971" s="34" t="str">
        <f t="shared" si="71"/>
        <v/>
      </c>
      <c r="K971" s="36"/>
      <c r="L971" s="36"/>
      <c r="M971" s="34" t="str">
        <f t="shared" si="72"/>
        <v/>
      </c>
      <c r="O971" s="36"/>
      <c r="P971" s="36"/>
      <c r="Q971" s="34" t="str">
        <f t="shared" si="73"/>
        <v/>
      </c>
    </row>
    <row r="972" spans="2:17" x14ac:dyDescent="0.2">
      <c r="B972" s="36"/>
      <c r="C972" s="36"/>
      <c r="D972" s="33" t="str">
        <f t="shared" si="74"/>
        <v/>
      </c>
      <c r="E972" s="34" t="str">
        <f t="shared" si="70"/>
        <v/>
      </c>
      <c r="G972" s="36"/>
      <c r="H972" s="36"/>
      <c r="I972" s="34" t="str">
        <f t="shared" si="71"/>
        <v/>
      </c>
      <c r="K972" s="36"/>
      <c r="L972" s="36"/>
      <c r="M972" s="34" t="str">
        <f t="shared" si="72"/>
        <v/>
      </c>
      <c r="O972" s="36"/>
      <c r="P972" s="36"/>
      <c r="Q972" s="34" t="str">
        <f t="shared" si="73"/>
        <v/>
      </c>
    </row>
    <row r="973" spans="2:17" x14ac:dyDescent="0.2">
      <c r="B973" s="36"/>
      <c r="C973" s="36"/>
      <c r="D973" s="33" t="str">
        <f t="shared" si="74"/>
        <v/>
      </c>
      <c r="E973" s="34" t="str">
        <f t="shared" si="70"/>
        <v/>
      </c>
      <c r="G973" s="36"/>
      <c r="H973" s="36"/>
      <c r="I973" s="34" t="str">
        <f t="shared" si="71"/>
        <v/>
      </c>
      <c r="K973" s="36"/>
      <c r="L973" s="36"/>
      <c r="M973" s="34" t="str">
        <f t="shared" si="72"/>
        <v/>
      </c>
      <c r="O973" s="36"/>
      <c r="P973" s="36"/>
      <c r="Q973" s="34" t="str">
        <f t="shared" si="73"/>
        <v/>
      </c>
    </row>
    <row r="974" spans="2:17" x14ac:dyDescent="0.2">
      <c r="B974" s="36"/>
      <c r="C974" s="36"/>
      <c r="D974" s="33" t="str">
        <f t="shared" si="74"/>
        <v/>
      </c>
      <c r="E974" s="34" t="str">
        <f t="shared" si="70"/>
        <v/>
      </c>
      <c r="G974" s="36"/>
      <c r="H974" s="36"/>
      <c r="I974" s="34" t="str">
        <f t="shared" si="71"/>
        <v/>
      </c>
      <c r="K974" s="36"/>
      <c r="L974" s="36"/>
      <c r="M974" s="34" t="str">
        <f t="shared" si="72"/>
        <v/>
      </c>
      <c r="O974" s="36"/>
      <c r="P974" s="36"/>
      <c r="Q974" s="34" t="str">
        <f t="shared" si="73"/>
        <v/>
      </c>
    </row>
    <row r="975" spans="2:17" x14ac:dyDescent="0.2">
      <c r="B975" s="36"/>
      <c r="C975" s="36"/>
      <c r="D975" s="33" t="str">
        <f t="shared" si="74"/>
        <v/>
      </c>
      <c r="E975" s="34" t="str">
        <f t="shared" si="70"/>
        <v/>
      </c>
      <c r="G975" s="36"/>
      <c r="H975" s="36"/>
      <c r="I975" s="34" t="str">
        <f t="shared" si="71"/>
        <v/>
      </c>
      <c r="K975" s="36"/>
      <c r="L975" s="36"/>
      <c r="M975" s="34" t="str">
        <f t="shared" si="72"/>
        <v/>
      </c>
      <c r="O975" s="36"/>
      <c r="P975" s="36"/>
      <c r="Q975" s="34" t="str">
        <f t="shared" si="73"/>
        <v/>
      </c>
    </row>
    <row r="976" spans="2:17" x14ac:dyDescent="0.2">
      <c r="B976" s="36"/>
      <c r="C976" s="36"/>
      <c r="D976" s="33" t="str">
        <f t="shared" si="74"/>
        <v/>
      </c>
      <c r="E976" s="34" t="str">
        <f t="shared" si="70"/>
        <v/>
      </c>
      <c r="G976" s="36"/>
      <c r="H976" s="36"/>
      <c r="I976" s="34" t="str">
        <f t="shared" si="71"/>
        <v/>
      </c>
      <c r="K976" s="36"/>
      <c r="L976" s="36"/>
      <c r="M976" s="34" t="str">
        <f t="shared" si="72"/>
        <v/>
      </c>
      <c r="O976" s="36"/>
      <c r="P976" s="36"/>
      <c r="Q976" s="34" t="str">
        <f t="shared" si="73"/>
        <v/>
      </c>
    </row>
    <row r="977" spans="2:17" x14ac:dyDescent="0.2">
      <c r="B977" s="36"/>
      <c r="C977" s="36"/>
      <c r="D977" s="33" t="str">
        <f t="shared" si="74"/>
        <v/>
      </c>
      <c r="E977" s="34" t="str">
        <f t="shared" si="70"/>
        <v/>
      </c>
      <c r="G977" s="36"/>
      <c r="H977" s="36"/>
      <c r="I977" s="34" t="str">
        <f t="shared" si="71"/>
        <v/>
      </c>
      <c r="K977" s="36"/>
      <c r="L977" s="36"/>
      <c r="M977" s="34" t="str">
        <f t="shared" si="72"/>
        <v/>
      </c>
      <c r="O977" s="36"/>
      <c r="P977" s="36"/>
      <c r="Q977" s="34" t="str">
        <f t="shared" si="73"/>
        <v/>
      </c>
    </row>
    <row r="978" spans="2:17" x14ac:dyDescent="0.2">
      <c r="B978" s="36"/>
      <c r="C978" s="36"/>
      <c r="D978" s="33" t="str">
        <f t="shared" si="74"/>
        <v/>
      </c>
      <c r="E978" s="34" t="str">
        <f t="shared" si="70"/>
        <v/>
      </c>
      <c r="G978" s="36"/>
      <c r="H978" s="36"/>
      <c r="I978" s="34" t="str">
        <f t="shared" si="71"/>
        <v/>
      </c>
      <c r="K978" s="36"/>
      <c r="L978" s="36"/>
      <c r="M978" s="34" t="str">
        <f t="shared" si="72"/>
        <v/>
      </c>
      <c r="O978" s="36"/>
      <c r="P978" s="36"/>
      <c r="Q978" s="34" t="str">
        <f t="shared" si="73"/>
        <v/>
      </c>
    </row>
    <row r="979" spans="2:17" x14ac:dyDescent="0.2">
      <c r="B979" s="36"/>
      <c r="C979" s="36"/>
      <c r="D979" s="33" t="str">
        <f t="shared" si="74"/>
        <v/>
      </c>
      <c r="E979" s="34" t="str">
        <f t="shared" si="70"/>
        <v/>
      </c>
      <c r="G979" s="36"/>
      <c r="H979" s="36"/>
      <c r="I979" s="34" t="str">
        <f t="shared" si="71"/>
        <v/>
      </c>
      <c r="K979" s="36"/>
      <c r="L979" s="36"/>
      <c r="M979" s="34" t="str">
        <f t="shared" si="72"/>
        <v/>
      </c>
      <c r="O979" s="36"/>
      <c r="P979" s="36"/>
      <c r="Q979" s="34" t="str">
        <f t="shared" si="73"/>
        <v/>
      </c>
    </row>
    <row r="980" spans="2:17" x14ac:dyDescent="0.2">
      <c r="B980" s="36"/>
      <c r="C980" s="36"/>
      <c r="D980" s="33" t="str">
        <f t="shared" si="74"/>
        <v/>
      </c>
      <c r="E980" s="34" t="str">
        <f t="shared" si="70"/>
        <v/>
      </c>
      <c r="G980" s="36"/>
      <c r="H980" s="36"/>
      <c r="I980" s="34" t="str">
        <f t="shared" si="71"/>
        <v/>
      </c>
      <c r="K980" s="36"/>
      <c r="L980" s="36"/>
      <c r="M980" s="34" t="str">
        <f t="shared" si="72"/>
        <v/>
      </c>
      <c r="O980" s="36"/>
      <c r="P980" s="36"/>
      <c r="Q980" s="34" t="str">
        <f t="shared" si="73"/>
        <v/>
      </c>
    </row>
    <row r="981" spans="2:17" x14ac:dyDescent="0.2">
      <c r="B981" s="36"/>
      <c r="C981" s="36"/>
      <c r="D981" s="33" t="str">
        <f t="shared" si="74"/>
        <v/>
      </c>
      <c r="E981" s="34" t="str">
        <f t="shared" si="70"/>
        <v/>
      </c>
      <c r="G981" s="36"/>
      <c r="H981" s="36"/>
      <c r="I981" s="34" t="str">
        <f t="shared" si="71"/>
        <v/>
      </c>
      <c r="K981" s="36"/>
      <c r="L981" s="36"/>
      <c r="M981" s="34" t="str">
        <f t="shared" si="72"/>
        <v/>
      </c>
      <c r="O981" s="36"/>
      <c r="P981" s="36"/>
      <c r="Q981" s="34" t="str">
        <f t="shared" si="73"/>
        <v/>
      </c>
    </row>
    <row r="982" spans="2:17" x14ac:dyDescent="0.2">
      <c r="B982" s="36"/>
      <c r="C982" s="36"/>
      <c r="D982" s="33" t="str">
        <f t="shared" si="74"/>
        <v/>
      </c>
      <c r="E982" s="34" t="str">
        <f t="shared" si="70"/>
        <v/>
      </c>
      <c r="G982" s="36"/>
      <c r="H982" s="36"/>
      <c r="I982" s="34" t="str">
        <f t="shared" si="71"/>
        <v/>
      </c>
      <c r="K982" s="36"/>
      <c r="L982" s="36"/>
      <c r="M982" s="34" t="str">
        <f t="shared" si="72"/>
        <v/>
      </c>
      <c r="O982" s="36"/>
      <c r="P982" s="36"/>
      <c r="Q982" s="34" t="str">
        <f t="shared" si="73"/>
        <v/>
      </c>
    </row>
    <row r="983" spans="2:17" x14ac:dyDescent="0.2">
      <c r="B983" s="36"/>
      <c r="C983" s="36"/>
      <c r="D983" s="33" t="str">
        <f t="shared" si="74"/>
        <v/>
      </c>
      <c r="E983" s="34" t="str">
        <f t="shared" si="70"/>
        <v/>
      </c>
      <c r="G983" s="36"/>
      <c r="H983" s="36"/>
      <c r="I983" s="34" t="str">
        <f t="shared" si="71"/>
        <v/>
      </c>
      <c r="K983" s="36"/>
      <c r="L983" s="36"/>
      <c r="M983" s="34" t="str">
        <f t="shared" si="72"/>
        <v/>
      </c>
      <c r="O983" s="36"/>
      <c r="P983" s="36"/>
      <c r="Q983" s="34" t="str">
        <f t="shared" si="73"/>
        <v/>
      </c>
    </row>
    <row r="984" spans="2:17" x14ac:dyDescent="0.2">
      <c r="B984" s="36"/>
      <c r="C984" s="36"/>
      <c r="D984" s="33" t="str">
        <f t="shared" si="74"/>
        <v/>
      </c>
      <c r="E984" s="34" t="str">
        <f t="shared" si="70"/>
        <v/>
      </c>
      <c r="G984" s="36"/>
      <c r="H984" s="36"/>
      <c r="I984" s="34" t="str">
        <f t="shared" si="71"/>
        <v/>
      </c>
      <c r="K984" s="36"/>
      <c r="L984" s="36"/>
      <c r="M984" s="34" t="str">
        <f t="shared" si="72"/>
        <v/>
      </c>
      <c r="O984" s="36"/>
      <c r="P984" s="36"/>
      <c r="Q984" s="34" t="str">
        <f t="shared" si="73"/>
        <v/>
      </c>
    </row>
    <row r="985" spans="2:17" x14ac:dyDescent="0.2">
      <c r="B985" s="36"/>
      <c r="C985" s="36"/>
      <c r="D985" s="33" t="str">
        <f t="shared" si="74"/>
        <v/>
      </c>
      <c r="E985" s="34" t="str">
        <f t="shared" si="70"/>
        <v/>
      </c>
      <c r="G985" s="36"/>
      <c r="H985" s="36"/>
      <c r="I985" s="34" t="str">
        <f t="shared" si="71"/>
        <v/>
      </c>
      <c r="K985" s="36"/>
      <c r="L985" s="36"/>
      <c r="M985" s="34" t="str">
        <f t="shared" si="72"/>
        <v/>
      </c>
      <c r="O985" s="36"/>
      <c r="P985" s="36"/>
      <c r="Q985" s="34" t="str">
        <f t="shared" si="73"/>
        <v/>
      </c>
    </row>
    <row r="986" spans="2:17" x14ac:dyDescent="0.2">
      <c r="B986" s="36"/>
      <c r="C986" s="36"/>
      <c r="D986" s="33" t="str">
        <f t="shared" si="74"/>
        <v/>
      </c>
      <c r="E986" s="34" t="str">
        <f t="shared" si="70"/>
        <v/>
      </c>
      <c r="G986" s="36"/>
      <c r="H986" s="36"/>
      <c r="I986" s="34" t="str">
        <f t="shared" si="71"/>
        <v/>
      </c>
      <c r="K986" s="36"/>
      <c r="L986" s="36"/>
      <c r="M986" s="34" t="str">
        <f t="shared" si="72"/>
        <v/>
      </c>
      <c r="O986" s="36"/>
      <c r="P986" s="36"/>
      <c r="Q986" s="34" t="str">
        <f t="shared" si="73"/>
        <v/>
      </c>
    </row>
    <row r="987" spans="2:17" x14ac:dyDescent="0.2">
      <c r="B987" s="36"/>
      <c r="C987" s="36"/>
      <c r="D987" s="33" t="str">
        <f t="shared" si="74"/>
        <v/>
      </c>
      <c r="E987" s="34" t="str">
        <f t="shared" si="70"/>
        <v/>
      </c>
      <c r="G987" s="36"/>
      <c r="H987" s="36"/>
      <c r="I987" s="34" t="str">
        <f t="shared" si="71"/>
        <v/>
      </c>
      <c r="K987" s="36"/>
      <c r="L987" s="36"/>
      <c r="M987" s="34" t="str">
        <f t="shared" si="72"/>
        <v/>
      </c>
      <c r="O987" s="36"/>
      <c r="P987" s="36"/>
      <c r="Q987" s="34" t="str">
        <f t="shared" si="73"/>
        <v/>
      </c>
    </row>
    <row r="988" spans="2:17" x14ac:dyDescent="0.2">
      <c r="B988" s="36"/>
      <c r="C988" s="36"/>
      <c r="D988" s="33" t="str">
        <f t="shared" si="74"/>
        <v/>
      </c>
      <c r="E988" s="34" t="str">
        <f t="shared" si="70"/>
        <v/>
      </c>
      <c r="G988" s="36"/>
      <c r="H988" s="36"/>
      <c r="I988" s="34" t="str">
        <f t="shared" si="71"/>
        <v/>
      </c>
      <c r="K988" s="36"/>
      <c r="L988" s="36"/>
      <c r="M988" s="34" t="str">
        <f t="shared" si="72"/>
        <v/>
      </c>
      <c r="O988" s="36"/>
      <c r="P988" s="36"/>
      <c r="Q988" s="34" t="str">
        <f t="shared" si="73"/>
        <v/>
      </c>
    </row>
    <row r="989" spans="2:17" x14ac:dyDescent="0.2">
      <c r="B989" s="36"/>
      <c r="C989" s="36"/>
      <c r="D989" s="33" t="str">
        <f t="shared" si="74"/>
        <v/>
      </c>
      <c r="E989" s="34" t="str">
        <f t="shared" si="70"/>
        <v/>
      </c>
      <c r="G989" s="36"/>
      <c r="H989" s="36"/>
      <c r="I989" s="34" t="str">
        <f t="shared" si="71"/>
        <v/>
      </c>
      <c r="K989" s="36"/>
      <c r="L989" s="36"/>
      <c r="M989" s="34" t="str">
        <f t="shared" si="72"/>
        <v/>
      </c>
      <c r="O989" s="36"/>
      <c r="P989" s="36"/>
      <c r="Q989" s="34" t="str">
        <f t="shared" si="73"/>
        <v/>
      </c>
    </row>
    <row r="990" spans="2:17" x14ac:dyDescent="0.2">
      <c r="B990" s="36"/>
      <c r="C990" s="36"/>
      <c r="D990" s="33" t="str">
        <f t="shared" si="74"/>
        <v/>
      </c>
      <c r="E990" s="34" t="str">
        <f t="shared" si="70"/>
        <v/>
      </c>
      <c r="G990" s="36"/>
      <c r="H990" s="36"/>
      <c r="I990" s="34" t="str">
        <f t="shared" si="71"/>
        <v/>
      </c>
      <c r="K990" s="36"/>
      <c r="L990" s="36"/>
      <c r="M990" s="34" t="str">
        <f t="shared" si="72"/>
        <v/>
      </c>
      <c r="O990" s="36"/>
      <c r="P990" s="36"/>
      <c r="Q990" s="34" t="str">
        <f t="shared" si="73"/>
        <v/>
      </c>
    </row>
    <row r="991" spans="2:17" x14ac:dyDescent="0.2">
      <c r="B991" s="36"/>
      <c r="C991" s="36"/>
      <c r="D991" s="33" t="str">
        <f t="shared" si="74"/>
        <v/>
      </c>
      <c r="E991" s="34" t="str">
        <f t="shared" ref="E991:E1026" si="75">IF(ISBLANK(B991),"",IF(OR($AC$7="",$AE$7=""),"",IF(AND(MONTH(B991)&gt;=MONTH($AC$7&amp;1),MONTH(B991)&lt;=MONTH($AE$7&amp;1)),"summer","winter")))</f>
        <v/>
      </c>
      <c r="G991" s="36"/>
      <c r="H991" s="36"/>
      <c r="I991" s="34" t="str">
        <f t="shared" ref="I991:I1026" si="76">IF(ISBLANK(G991),"",IF(OR($AC$7="",$AE$7=""),"",IF(AND(MONTH(G991)&gt;=MONTH($AC$7&amp;1),MONTH(G991)&lt;=MONTH($AE$7&amp;1)),"summer","winter")))</f>
        <v/>
      </c>
      <c r="K991" s="36"/>
      <c r="L991" s="36"/>
      <c r="M991" s="34" t="str">
        <f t="shared" ref="M991:M1026" si="77">IF(ISBLANK(K991),"",IF(OR($AC$7="",$AE$7=""),"",IF(AND(MONTH(K991)&gt;=MONTH($AC$7&amp;1),MONTH(K991)&lt;=MONTH($AE$7&amp;1)),"summer","winter")))</f>
        <v/>
      </c>
      <c r="O991" s="36"/>
      <c r="P991" s="36"/>
      <c r="Q991" s="34" t="str">
        <f t="shared" ref="Q991:Q1026" si="78">IF(ISBLANK(O991),"",IF(OR($AC$7="",$AE$7=""),"",IF(AND(MONTH(O991)&gt;=MONTH($AC$7&amp;1),MONTH(O991)&lt;=MONTH($AE$7&amp;1)),"summer","winter")))</f>
        <v/>
      </c>
    </row>
    <row r="992" spans="2:17" x14ac:dyDescent="0.2">
      <c r="B992" s="36"/>
      <c r="C992" s="36"/>
      <c r="D992" s="33" t="str">
        <f t="shared" ref="D992:D1026" si="79">IF(ISBLANK(C992),"",IF(LEFT(C992,1)="&lt;",0,VALUE(C992)))</f>
        <v/>
      </c>
      <c r="E992" s="34" t="str">
        <f t="shared" si="75"/>
        <v/>
      </c>
      <c r="G992" s="36"/>
      <c r="H992" s="36"/>
      <c r="I992" s="34" t="str">
        <f t="shared" si="76"/>
        <v/>
      </c>
      <c r="K992" s="36"/>
      <c r="L992" s="36"/>
      <c r="M992" s="34" t="str">
        <f t="shared" si="77"/>
        <v/>
      </c>
      <c r="O992" s="36"/>
      <c r="P992" s="36"/>
      <c r="Q992" s="34" t="str">
        <f t="shared" si="78"/>
        <v/>
      </c>
    </row>
    <row r="993" spans="2:17" x14ac:dyDescent="0.2">
      <c r="B993" s="36"/>
      <c r="C993" s="36"/>
      <c r="D993" s="33" t="str">
        <f t="shared" si="79"/>
        <v/>
      </c>
      <c r="E993" s="34" t="str">
        <f t="shared" si="75"/>
        <v/>
      </c>
      <c r="G993" s="36"/>
      <c r="H993" s="36"/>
      <c r="I993" s="34" t="str">
        <f t="shared" si="76"/>
        <v/>
      </c>
      <c r="K993" s="36"/>
      <c r="L993" s="36"/>
      <c r="M993" s="34" t="str">
        <f t="shared" si="77"/>
        <v/>
      </c>
      <c r="O993" s="36"/>
      <c r="P993" s="36"/>
      <c r="Q993" s="34" t="str">
        <f t="shared" si="78"/>
        <v/>
      </c>
    </row>
    <row r="994" spans="2:17" x14ac:dyDescent="0.2">
      <c r="B994" s="36"/>
      <c r="C994" s="36"/>
      <c r="D994" s="33" t="str">
        <f t="shared" si="79"/>
        <v/>
      </c>
      <c r="E994" s="34" t="str">
        <f t="shared" si="75"/>
        <v/>
      </c>
      <c r="G994" s="36"/>
      <c r="H994" s="36"/>
      <c r="I994" s="34" t="str">
        <f t="shared" si="76"/>
        <v/>
      </c>
      <c r="K994" s="36"/>
      <c r="L994" s="36"/>
      <c r="M994" s="34" t="str">
        <f t="shared" si="77"/>
        <v/>
      </c>
      <c r="O994" s="36"/>
      <c r="P994" s="36"/>
      <c r="Q994" s="34" t="str">
        <f t="shared" si="78"/>
        <v/>
      </c>
    </row>
    <row r="995" spans="2:17" x14ac:dyDescent="0.2">
      <c r="B995" s="36"/>
      <c r="C995" s="36"/>
      <c r="D995" s="33" t="str">
        <f t="shared" si="79"/>
        <v/>
      </c>
      <c r="E995" s="34" t="str">
        <f t="shared" si="75"/>
        <v/>
      </c>
      <c r="G995" s="36"/>
      <c r="H995" s="36"/>
      <c r="I995" s="34" t="str">
        <f t="shared" si="76"/>
        <v/>
      </c>
      <c r="K995" s="36"/>
      <c r="L995" s="36"/>
      <c r="M995" s="34" t="str">
        <f t="shared" si="77"/>
        <v/>
      </c>
      <c r="O995" s="36"/>
      <c r="P995" s="36"/>
      <c r="Q995" s="34" t="str">
        <f t="shared" si="78"/>
        <v/>
      </c>
    </row>
    <row r="996" spans="2:17" x14ac:dyDescent="0.2">
      <c r="B996" s="36"/>
      <c r="C996" s="36"/>
      <c r="D996" s="33" t="str">
        <f t="shared" si="79"/>
        <v/>
      </c>
      <c r="E996" s="34" t="str">
        <f t="shared" si="75"/>
        <v/>
      </c>
      <c r="G996" s="36"/>
      <c r="H996" s="36"/>
      <c r="I996" s="34" t="str">
        <f t="shared" si="76"/>
        <v/>
      </c>
      <c r="K996" s="36"/>
      <c r="L996" s="36"/>
      <c r="M996" s="34" t="str">
        <f t="shared" si="77"/>
        <v/>
      </c>
      <c r="O996" s="36"/>
      <c r="P996" s="36"/>
      <c r="Q996" s="34" t="str">
        <f t="shared" si="78"/>
        <v/>
      </c>
    </row>
    <row r="997" spans="2:17" x14ac:dyDescent="0.2">
      <c r="B997" s="36"/>
      <c r="C997" s="36"/>
      <c r="D997" s="33" t="str">
        <f t="shared" si="79"/>
        <v/>
      </c>
      <c r="E997" s="34" t="str">
        <f t="shared" si="75"/>
        <v/>
      </c>
      <c r="G997" s="36"/>
      <c r="H997" s="36"/>
      <c r="I997" s="34" t="str">
        <f t="shared" si="76"/>
        <v/>
      </c>
      <c r="K997" s="36"/>
      <c r="L997" s="36"/>
      <c r="M997" s="34" t="str">
        <f t="shared" si="77"/>
        <v/>
      </c>
      <c r="O997" s="36"/>
      <c r="P997" s="36"/>
      <c r="Q997" s="34" t="str">
        <f t="shared" si="78"/>
        <v/>
      </c>
    </row>
    <row r="998" spans="2:17" x14ac:dyDescent="0.2">
      <c r="B998" s="36"/>
      <c r="C998" s="36"/>
      <c r="D998" s="33" t="str">
        <f t="shared" si="79"/>
        <v/>
      </c>
      <c r="E998" s="34" t="str">
        <f t="shared" si="75"/>
        <v/>
      </c>
      <c r="G998" s="36"/>
      <c r="H998" s="36"/>
      <c r="I998" s="34" t="str">
        <f t="shared" si="76"/>
        <v/>
      </c>
      <c r="K998" s="36"/>
      <c r="L998" s="36"/>
      <c r="M998" s="34" t="str">
        <f t="shared" si="77"/>
        <v/>
      </c>
      <c r="O998" s="36"/>
      <c r="P998" s="36"/>
      <c r="Q998" s="34" t="str">
        <f t="shared" si="78"/>
        <v/>
      </c>
    </row>
    <row r="999" spans="2:17" x14ac:dyDescent="0.2">
      <c r="B999" s="36"/>
      <c r="C999" s="36"/>
      <c r="D999" s="33" t="str">
        <f t="shared" si="79"/>
        <v/>
      </c>
      <c r="E999" s="34" t="str">
        <f t="shared" si="75"/>
        <v/>
      </c>
      <c r="G999" s="36"/>
      <c r="H999" s="36"/>
      <c r="I999" s="34" t="str">
        <f t="shared" si="76"/>
        <v/>
      </c>
      <c r="K999" s="36"/>
      <c r="L999" s="36"/>
      <c r="M999" s="34" t="str">
        <f t="shared" si="77"/>
        <v/>
      </c>
      <c r="O999" s="36"/>
      <c r="P999" s="36"/>
      <c r="Q999" s="34" t="str">
        <f t="shared" si="78"/>
        <v/>
      </c>
    </row>
    <row r="1000" spans="2:17" x14ac:dyDescent="0.2">
      <c r="B1000" s="36"/>
      <c r="C1000" s="36"/>
      <c r="D1000" s="33" t="str">
        <f t="shared" si="79"/>
        <v/>
      </c>
      <c r="E1000" s="34" t="str">
        <f t="shared" si="75"/>
        <v/>
      </c>
      <c r="G1000" s="36"/>
      <c r="H1000" s="36"/>
      <c r="I1000" s="34" t="str">
        <f t="shared" si="76"/>
        <v/>
      </c>
      <c r="K1000" s="36"/>
      <c r="L1000" s="36"/>
      <c r="M1000" s="34" t="str">
        <f t="shared" si="77"/>
        <v/>
      </c>
      <c r="O1000" s="36"/>
      <c r="P1000" s="36"/>
      <c r="Q1000" s="34" t="str">
        <f t="shared" si="78"/>
        <v/>
      </c>
    </row>
    <row r="1001" spans="2:17" x14ac:dyDescent="0.2">
      <c r="B1001" s="36"/>
      <c r="C1001" s="36"/>
      <c r="D1001" s="33" t="str">
        <f t="shared" si="79"/>
        <v/>
      </c>
      <c r="E1001" s="34" t="str">
        <f t="shared" si="75"/>
        <v/>
      </c>
      <c r="G1001" s="36"/>
      <c r="H1001" s="36"/>
      <c r="I1001" s="34" t="str">
        <f t="shared" si="76"/>
        <v/>
      </c>
      <c r="K1001" s="36"/>
      <c r="L1001" s="36"/>
      <c r="M1001" s="34" t="str">
        <f t="shared" si="77"/>
        <v/>
      </c>
      <c r="O1001" s="36"/>
      <c r="P1001" s="36"/>
      <c r="Q1001" s="34" t="str">
        <f t="shared" si="78"/>
        <v/>
      </c>
    </row>
    <row r="1002" spans="2:17" x14ac:dyDescent="0.2">
      <c r="B1002" s="36"/>
      <c r="C1002" s="36"/>
      <c r="D1002" s="33" t="str">
        <f t="shared" si="79"/>
        <v/>
      </c>
      <c r="E1002" s="34" t="str">
        <f t="shared" si="75"/>
        <v/>
      </c>
      <c r="G1002" s="36"/>
      <c r="H1002" s="36"/>
      <c r="I1002" s="34" t="str">
        <f t="shared" si="76"/>
        <v/>
      </c>
      <c r="K1002" s="36"/>
      <c r="L1002" s="36"/>
      <c r="M1002" s="34" t="str">
        <f t="shared" si="77"/>
        <v/>
      </c>
      <c r="O1002" s="36"/>
      <c r="P1002" s="36"/>
      <c r="Q1002" s="34" t="str">
        <f t="shared" si="78"/>
        <v/>
      </c>
    </row>
    <row r="1003" spans="2:17" x14ac:dyDescent="0.2">
      <c r="B1003" s="36"/>
      <c r="C1003" s="36"/>
      <c r="D1003" s="33" t="str">
        <f t="shared" si="79"/>
        <v/>
      </c>
      <c r="E1003" s="34" t="str">
        <f t="shared" si="75"/>
        <v/>
      </c>
      <c r="G1003" s="36"/>
      <c r="H1003" s="36"/>
      <c r="I1003" s="34" t="str">
        <f t="shared" si="76"/>
        <v/>
      </c>
      <c r="K1003" s="36"/>
      <c r="L1003" s="36"/>
      <c r="M1003" s="34" t="str">
        <f t="shared" si="77"/>
        <v/>
      </c>
      <c r="O1003" s="36"/>
      <c r="P1003" s="36"/>
      <c r="Q1003" s="34" t="str">
        <f t="shared" si="78"/>
        <v/>
      </c>
    </row>
    <row r="1004" spans="2:17" x14ac:dyDescent="0.2">
      <c r="B1004" s="36"/>
      <c r="C1004" s="36"/>
      <c r="D1004" s="33" t="str">
        <f t="shared" si="79"/>
        <v/>
      </c>
      <c r="E1004" s="34" t="str">
        <f t="shared" si="75"/>
        <v/>
      </c>
      <c r="G1004" s="36"/>
      <c r="H1004" s="36"/>
      <c r="I1004" s="34" t="str">
        <f t="shared" si="76"/>
        <v/>
      </c>
      <c r="K1004" s="36"/>
      <c r="L1004" s="36"/>
      <c r="M1004" s="34" t="str">
        <f t="shared" si="77"/>
        <v/>
      </c>
      <c r="O1004" s="36"/>
      <c r="P1004" s="36"/>
      <c r="Q1004" s="34" t="str">
        <f t="shared" si="78"/>
        <v/>
      </c>
    </row>
    <row r="1005" spans="2:17" x14ac:dyDescent="0.2">
      <c r="B1005" s="36"/>
      <c r="C1005" s="36"/>
      <c r="D1005" s="33" t="str">
        <f t="shared" si="79"/>
        <v/>
      </c>
      <c r="E1005" s="34" t="str">
        <f t="shared" si="75"/>
        <v/>
      </c>
      <c r="G1005" s="36"/>
      <c r="H1005" s="36"/>
      <c r="I1005" s="34" t="str">
        <f t="shared" si="76"/>
        <v/>
      </c>
      <c r="K1005" s="36"/>
      <c r="L1005" s="36"/>
      <c r="M1005" s="34" t="str">
        <f t="shared" si="77"/>
        <v/>
      </c>
      <c r="O1005" s="36"/>
      <c r="P1005" s="36"/>
      <c r="Q1005" s="34" t="str">
        <f t="shared" si="78"/>
        <v/>
      </c>
    </row>
    <row r="1006" spans="2:17" x14ac:dyDescent="0.2">
      <c r="B1006" s="36"/>
      <c r="C1006" s="36"/>
      <c r="D1006" s="33" t="str">
        <f t="shared" si="79"/>
        <v/>
      </c>
      <c r="E1006" s="34" t="str">
        <f t="shared" si="75"/>
        <v/>
      </c>
      <c r="G1006" s="36"/>
      <c r="H1006" s="36"/>
      <c r="I1006" s="34" t="str">
        <f t="shared" si="76"/>
        <v/>
      </c>
      <c r="K1006" s="36"/>
      <c r="L1006" s="36"/>
      <c r="M1006" s="34" t="str">
        <f t="shared" si="77"/>
        <v/>
      </c>
      <c r="O1006" s="36"/>
      <c r="P1006" s="36"/>
      <c r="Q1006" s="34" t="str">
        <f t="shared" si="78"/>
        <v/>
      </c>
    </row>
    <row r="1007" spans="2:17" x14ac:dyDescent="0.2">
      <c r="B1007" s="36"/>
      <c r="C1007" s="36"/>
      <c r="D1007" s="33" t="str">
        <f t="shared" si="79"/>
        <v/>
      </c>
      <c r="E1007" s="34" t="str">
        <f t="shared" si="75"/>
        <v/>
      </c>
      <c r="G1007" s="36"/>
      <c r="H1007" s="36"/>
      <c r="I1007" s="34" t="str">
        <f t="shared" si="76"/>
        <v/>
      </c>
      <c r="K1007" s="36"/>
      <c r="L1007" s="36"/>
      <c r="M1007" s="34" t="str">
        <f t="shared" si="77"/>
        <v/>
      </c>
      <c r="O1007" s="36"/>
      <c r="P1007" s="36"/>
      <c r="Q1007" s="34" t="str">
        <f t="shared" si="78"/>
        <v/>
      </c>
    </row>
    <row r="1008" spans="2:17" x14ac:dyDescent="0.2">
      <c r="B1008" s="36"/>
      <c r="C1008" s="36"/>
      <c r="D1008" s="33" t="str">
        <f t="shared" si="79"/>
        <v/>
      </c>
      <c r="E1008" s="34" t="str">
        <f t="shared" si="75"/>
        <v/>
      </c>
      <c r="G1008" s="36"/>
      <c r="H1008" s="36"/>
      <c r="I1008" s="34" t="str">
        <f t="shared" si="76"/>
        <v/>
      </c>
      <c r="K1008" s="36"/>
      <c r="L1008" s="36"/>
      <c r="M1008" s="34" t="str">
        <f t="shared" si="77"/>
        <v/>
      </c>
      <c r="O1008" s="36"/>
      <c r="P1008" s="36"/>
      <c r="Q1008" s="34" t="str">
        <f t="shared" si="78"/>
        <v/>
      </c>
    </row>
    <row r="1009" spans="2:17" x14ac:dyDescent="0.2">
      <c r="B1009" s="36"/>
      <c r="C1009" s="36"/>
      <c r="D1009" s="33" t="str">
        <f t="shared" si="79"/>
        <v/>
      </c>
      <c r="E1009" s="34" t="str">
        <f t="shared" si="75"/>
        <v/>
      </c>
      <c r="G1009" s="36"/>
      <c r="H1009" s="36"/>
      <c r="I1009" s="34" t="str">
        <f t="shared" si="76"/>
        <v/>
      </c>
      <c r="K1009" s="36"/>
      <c r="L1009" s="36"/>
      <c r="M1009" s="34" t="str">
        <f t="shared" si="77"/>
        <v/>
      </c>
      <c r="O1009" s="36"/>
      <c r="P1009" s="36"/>
      <c r="Q1009" s="34" t="str">
        <f t="shared" si="78"/>
        <v/>
      </c>
    </row>
    <row r="1010" spans="2:17" x14ac:dyDescent="0.2">
      <c r="B1010" s="36"/>
      <c r="C1010" s="36"/>
      <c r="D1010" s="33" t="str">
        <f t="shared" si="79"/>
        <v/>
      </c>
      <c r="E1010" s="34" t="str">
        <f t="shared" si="75"/>
        <v/>
      </c>
      <c r="G1010" s="36"/>
      <c r="H1010" s="36"/>
      <c r="I1010" s="34" t="str">
        <f t="shared" si="76"/>
        <v/>
      </c>
      <c r="K1010" s="36"/>
      <c r="L1010" s="36"/>
      <c r="M1010" s="34" t="str">
        <f t="shared" si="77"/>
        <v/>
      </c>
      <c r="O1010" s="36"/>
      <c r="P1010" s="36"/>
      <c r="Q1010" s="34" t="str">
        <f t="shared" si="78"/>
        <v/>
      </c>
    </row>
    <row r="1011" spans="2:17" x14ac:dyDescent="0.2">
      <c r="B1011" s="36"/>
      <c r="C1011" s="36"/>
      <c r="D1011" s="33" t="str">
        <f t="shared" si="79"/>
        <v/>
      </c>
      <c r="E1011" s="34" t="str">
        <f t="shared" si="75"/>
        <v/>
      </c>
      <c r="G1011" s="36"/>
      <c r="H1011" s="36"/>
      <c r="I1011" s="34" t="str">
        <f t="shared" si="76"/>
        <v/>
      </c>
      <c r="K1011" s="36"/>
      <c r="L1011" s="36"/>
      <c r="M1011" s="34" t="str">
        <f t="shared" si="77"/>
        <v/>
      </c>
      <c r="O1011" s="36"/>
      <c r="P1011" s="36"/>
      <c r="Q1011" s="34" t="str">
        <f t="shared" si="78"/>
        <v/>
      </c>
    </row>
    <row r="1012" spans="2:17" x14ac:dyDescent="0.2">
      <c r="B1012" s="36"/>
      <c r="C1012" s="36"/>
      <c r="D1012" s="33" t="str">
        <f t="shared" si="79"/>
        <v/>
      </c>
      <c r="E1012" s="34" t="str">
        <f t="shared" si="75"/>
        <v/>
      </c>
      <c r="G1012" s="36"/>
      <c r="H1012" s="36"/>
      <c r="I1012" s="34" t="str">
        <f t="shared" si="76"/>
        <v/>
      </c>
      <c r="K1012" s="36"/>
      <c r="L1012" s="36"/>
      <c r="M1012" s="34" t="str">
        <f t="shared" si="77"/>
        <v/>
      </c>
      <c r="O1012" s="36"/>
      <c r="P1012" s="36"/>
      <c r="Q1012" s="34" t="str">
        <f t="shared" si="78"/>
        <v/>
      </c>
    </row>
    <row r="1013" spans="2:17" x14ac:dyDescent="0.2">
      <c r="B1013" s="36"/>
      <c r="C1013" s="36"/>
      <c r="D1013" s="33" t="str">
        <f t="shared" si="79"/>
        <v/>
      </c>
      <c r="E1013" s="34" t="str">
        <f t="shared" si="75"/>
        <v/>
      </c>
      <c r="G1013" s="36"/>
      <c r="H1013" s="36"/>
      <c r="I1013" s="34" t="str">
        <f t="shared" si="76"/>
        <v/>
      </c>
      <c r="K1013" s="36"/>
      <c r="L1013" s="36"/>
      <c r="M1013" s="34" t="str">
        <f t="shared" si="77"/>
        <v/>
      </c>
      <c r="O1013" s="36"/>
      <c r="P1013" s="36"/>
      <c r="Q1013" s="34" t="str">
        <f t="shared" si="78"/>
        <v/>
      </c>
    </row>
    <row r="1014" spans="2:17" x14ac:dyDescent="0.2">
      <c r="B1014" s="36"/>
      <c r="C1014" s="36"/>
      <c r="D1014" s="33" t="str">
        <f t="shared" si="79"/>
        <v/>
      </c>
      <c r="E1014" s="34" t="str">
        <f t="shared" si="75"/>
        <v/>
      </c>
      <c r="G1014" s="36"/>
      <c r="H1014" s="36"/>
      <c r="I1014" s="34" t="str">
        <f t="shared" si="76"/>
        <v/>
      </c>
      <c r="K1014" s="36"/>
      <c r="L1014" s="36"/>
      <c r="M1014" s="34" t="str">
        <f t="shared" si="77"/>
        <v/>
      </c>
      <c r="O1014" s="36"/>
      <c r="P1014" s="36"/>
      <c r="Q1014" s="34" t="str">
        <f t="shared" si="78"/>
        <v/>
      </c>
    </row>
    <row r="1015" spans="2:17" x14ac:dyDescent="0.2">
      <c r="B1015" s="36"/>
      <c r="C1015" s="36"/>
      <c r="D1015" s="33" t="str">
        <f t="shared" si="79"/>
        <v/>
      </c>
      <c r="E1015" s="34" t="str">
        <f t="shared" si="75"/>
        <v/>
      </c>
      <c r="G1015" s="36"/>
      <c r="H1015" s="36"/>
      <c r="I1015" s="34" t="str">
        <f t="shared" si="76"/>
        <v/>
      </c>
      <c r="K1015" s="36"/>
      <c r="L1015" s="36"/>
      <c r="M1015" s="34" t="str">
        <f t="shared" si="77"/>
        <v/>
      </c>
      <c r="O1015" s="36"/>
      <c r="P1015" s="36"/>
      <c r="Q1015" s="34" t="str">
        <f t="shared" si="78"/>
        <v/>
      </c>
    </row>
    <row r="1016" spans="2:17" x14ac:dyDescent="0.2">
      <c r="B1016" s="36"/>
      <c r="C1016" s="36"/>
      <c r="D1016" s="33" t="str">
        <f t="shared" si="79"/>
        <v/>
      </c>
      <c r="E1016" s="34" t="str">
        <f t="shared" si="75"/>
        <v/>
      </c>
      <c r="G1016" s="36"/>
      <c r="H1016" s="36"/>
      <c r="I1016" s="34" t="str">
        <f t="shared" si="76"/>
        <v/>
      </c>
      <c r="K1016" s="36"/>
      <c r="L1016" s="36"/>
      <c r="M1016" s="34" t="str">
        <f t="shared" si="77"/>
        <v/>
      </c>
      <c r="O1016" s="36"/>
      <c r="P1016" s="36"/>
      <c r="Q1016" s="34" t="str">
        <f t="shared" si="78"/>
        <v/>
      </c>
    </row>
    <row r="1017" spans="2:17" x14ac:dyDescent="0.2">
      <c r="B1017" s="36"/>
      <c r="C1017" s="36"/>
      <c r="D1017" s="33" t="str">
        <f t="shared" si="79"/>
        <v/>
      </c>
      <c r="E1017" s="34" t="str">
        <f t="shared" si="75"/>
        <v/>
      </c>
      <c r="G1017" s="36"/>
      <c r="H1017" s="36"/>
      <c r="I1017" s="34" t="str">
        <f t="shared" si="76"/>
        <v/>
      </c>
      <c r="K1017" s="36"/>
      <c r="L1017" s="36"/>
      <c r="M1017" s="34" t="str">
        <f t="shared" si="77"/>
        <v/>
      </c>
      <c r="O1017" s="36"/>
      <c r="P1017" s="36"/>
      <c r="Q1017" s="34" t="str">
        <f t="shared" si="78"/>
        <v/>
      </c>
    </row>
    <row r="1018" spans="2:17" x14ac:dyDescent="0.2">
      <c r="B1018" s="36"/>
      <c r="C1018" s="36"/>
      <c r="D1018" s="33" t="str">
        <f t="shared" si="79"/>
        <v/>
      </c>
      <c r="E1018" s="34" t="str">
        <f t="shared" si="75"/>
        <v/>
      </c>
      <c r="G1018" s="36"/>
      <c r="H1018" s="36"/>
      <c r="I1018" s="34" t="str">
        <f t="shared" si="76"/>
        <v/>
      </c>
      <c r="K1018" s="36"/>
      <c r="L1018" s="36"/>
      <c r="M1018" s="34" t="str">
        <f t="shared" si="77"/>
        <v/>
      </c>
      <c r="O1018" s="36"/>
      <c r="P1018" s="36"/>
      <c r="Q1018" s="34" t="str">
        <f t="shared" si="78"/>
        <v/>
      </c>
    </row>
    <row r="1019" spans="2:17" x14ac:dyDescent="0.2">
      <c r="B1019" s="36"/>
      <c r="C1019" s="36"/>
      <c r="D1019" s="33" t="str">
        <f t="shared" si="79"/>
        <v/>
      </c>
      <c r="E1019" s="34" t="str">
        <f t="shared" si="75"/>
        <v/>
      </c>
      <c r="G1019" s="36"/>
      <c r="H1019" s="36"/>
      <c r="I1019" s="34" t="str">
        <f t="shared" si="76"/>
        <v/>
      </c>
      <c r="K1019" s="36"/>
      <c r="L1019" s="36"/>
      <c r="M1019" s="34" t="str">
        <f t="shared" si="77"/>
        <v/>
      </c>
      <c r="O1019" s="36"/>
      <c r="P1019" s="36"/>
      <c r="Q1019" s="34" t="str">
        <f t="shared" si="78"/>
        <v/>
      </c>
    </row>
    <row r="1020" spans="2:17" x14ac:dyDescent="0.2">
      <c r="B1020" s="36"/>
      <c r="C1020" s="36"/>
      <c r="D1020" s="33" t="str">
        <f t="shared" si="79"/>
        <v/>
      </c>
      <c r="E1020" s="34" t="str">
        <f t="shared" si="75"/>
        <v/>
      </c>
      <c r="G1020" s="36"/>
      <c r="H1020" s="36"/>
      <c r="I1020" s="34" t="str">
        <f t="shared" si="76"/>
        <v/>
      </c>
      <c r="K1020" s="36"/>
      <c r="L1020" s="36"/>
      <c r="M1020" s="34" t="str">
        <f t="shared" si="77"/>
        <v/>
      </c>
      <c r="O1020" s="36"/>
      <c r="P1020" s="36"/>
      <c r="Q1020" s="34" t="str">
        <f t="shared" si="78"/>
        <v/>
      </c>
    </row>
    <row r="1021" spans="2:17" x14ac:dyDescent="0.2">
      <c r="B1021" s="36"/>
      <c r="C1021" s="36"/>
      <c r="D1021" s="33" t="str">
        <f t="shared" si="79"/>
        <v/>
      </c>
      <c r="E1021" s="34" t="str">
        <f t="shared" si="75"/>
        <v/>
      </c>
      <c r="G1021" s="36"/>
      <c r="H1021" s="36"/>
      <c r="I1021" s="34" t="str">
        <f t="shared" si="76"/>
        <v/>
      </c>
      <c r="K1021" s="36"/>
      <c r="L1021" s="36"/>
      <c r="M1021" s="34" t="str">
        <f t="shared" si="77"/>
        <v/>
      </c>
      <c r="O1021" s="36"/>
      <c r="P1021" s="36"/>
      <c r="Q1021" s="34" t="str">
        <f t="shared" si="78"/>
        <v/>
      </c>
    </row>
    <row r="1022" spans="2:17" x14ac:dyDescent="0.2">
      <c r="B1022" s="36"/>
      <c r="C1022" s="36"/>
      <c r="D1022" s="33" t="str">
        <f t="shared" si="79"/>
        <v/>
      </c>
      <c r="E1022" s="34" t="str">
        <f t="shared" si="75"/>
        <v/>
      </c>
      <c r="G1022" s="36"/>
      <c r="H1022" s="36"/>
      <c r="I1022" s="34" t="str">
        <f t="shared" si="76"/>
        <v/>
      </c>
      <c r="K1022" s="36"/>
      <c r="L1022" s="36"/>
      <c r="M1022" s="34" t="str">
        <f t="shared" si="77"/>
        <v/>
      </c>
      <c r="O1022" s="36"/>
      <c r="P1022" s="36"/>
      <c r="Q1022" s="34" t="str">
        <f t="shared" si="78"/>
        <v/>
      </c>
    </row>
    <row r="1023" spans="2:17" x14ac:dyDescent="0.2">
      <c r="B1023" s="36"/>
      <c r="C1023" s="36"/>
      <c r="D1023" s="33" t="str">
        <f t="shared" si="79"/>
        <v/>
      </c>
      <c r="E1023" s="34" t="str">
        <f t="shared" si="75"/>
        <v/>
      </c>
      <c r="G1023" s="36"/>
      <c r="H1023" s="36"/>
      <c r="I1023" s="34" t="str">
        <f t="shared" si="76"/>
        <v/>
      </c>
      <c r="K1023" s="36"/>
      <c r="L1023" s="36"/>
      <c r="M1023" s="34" t="str">
        <f t="shared" si="77"/>
        <v/>
      </c>
      <c r="O1023" s="36"/>
      <c r="P1023" s="36"/>
      <c r="Q1023" s="34" t="str">
        <f t="shared" si="78"/>
        <v/>
      </c>
    </row>
    <row r="1024" spans="2:17" x14ac:dyDescent="0.2">
      <c r="B1024" s="36"/>
      <c r="C1024" s="36"/>
      <c r="D1024" s="33" t="str">
        <f t="shared" si="79"/>
        <v/>
      </c>
      <c r="E1024" s="34" t="str">
        <f t="shared" si="75"/>
        <v/>
      </c>
      <c r="G1024" s="36"/>
      <c r="H1024" s="36"/>
      <c r="I1024" s="34" t="str">
        <f t="shared" si="76"/>
        <v/>
      </c>
      <c r="K1024" s="36"/>
      <c r="L1024" s="36"/>
      <c r="M1024" s="34" t="str">
        <f t="shared" si="77"/>
        <v/>
      </c>
      <c r="O1024" s="36"/>
      <c r="P1024" s="36"/>
      <c r="Q1024" s="34" t="str">
        <f t="shared" si="78"/>
        <v/>
      </c>
    </row>
    <row r="1025" spans="2:17" x14ac:dyDescent="0.2">
      <c r="B1025" s="36"/>
      <c r="C1025" s="36"/>
      <c r="D1025" s="33" t="str">
        <f t="shared" si="79"/>
        <v/>
      </c>
      <c r="E1025" s="34" t="str">
        <f t="shared" si="75"/>
        <v/>
      </c>
      <c r="G1025" s="36"/>
      <c r="H1025" s="36"/>
      <c r="I1025" s="34" t="str">
        <f t="shared" si="76"/>
        <v/>
      </c>
      <c r="K1025" s="36"/>
      <c r="L1025" s="36"/>
      <c r="M1025" s="34" t="str">
        <f t="shared" si="77"/>
        <v/>
      </c>
      <c r="O1025" s="36"/>
      <c r="P1025" s="36"/>
      <c r="Q1025" s="34" t="str">
        <f t="shared" si="78"/>
        <v/>
      </c>
    </row>
    <row r="1026" spans="2:17" x14ac:dyDescent="0.2">
      <c r="B1026" s="36"/>
      <c r="C1026" s="36"/>
      <c r="D1026" s="33" t="str">
        <f t="shared" si="79"/>
        <v/>
      </c>
      <c r="E1026" s="34" t="str">
        <f t="shared" si="75"/>
        <v/>
      </c>
      <c r="G1026" s="36"/>
      <c r="H1026" s="36"/>
      <c r="I1026" s="34" t="str">
        <f t="shared" si="76"/>
        <v/>
      </c>
      <c r="K1026" s="36"/>
      <c r="L1026" s="36"/>
      <c r="M1026" s="34" t="str">
        <f t="shared" si="77"/>
        <v/>
      </c>
      <c r="O1026" s="36"/>
      <c r="P1026" s="36"/>
      <c r="Q1026" s="34" t="str">
        <f t="shared" si="78"/>
        <v/>
      </c>
    </row>
    <row r="1027" spans="2:17" x14ac:dyDescent="0.2">
      <c r="B1027" s="22"/>
      <c r="C1027" s="22"/>
      <c r="D1027" s="22"/>
      <c r="E1027" s="22"/>
      <c r="G1027" s="22"/>
      <c r="H1027" s="22"/>
      <c r="I1027" s="22"/>
      <c r="K1027" s="22"/>
      <c r="L1027" s="22"/>
      <c r="M1027" s="22"/>
      <c r="O1027" s="22"/>
      <c r="P1027" s="22"/>
      <c r="Q1027" s="22"/>
    </row>
    <row r="1028" spans="2:17" x14ac:dyDescent="0.2">
      <c r="B1028" s="22"/>
      <c r="C1028" s="22"/>
      <c r="D1028" s="22"/>
      <c r="E1028" s="22"/>
      <c r="G1028" s="22"/>
      <c r="H1028" s="22"/>
      <c r="I1028" s="22"/>
      <c r="K1028" s="22"/>
      <c r="L1028" s="22"/>
      <c r="M1028" s="22"/>
      <c r="O1028" s="22"/>
      <c r="P1028" s="22"/>
      <c r="Q1028" s="22"/>
    </row>
    <row r="1029" spans="2:17" x14ac:dyDescent="0.2">
      <c r="B1029" s="22"/>
      <c r="C1029" s="22"/>
      <c r="D1029" s="22"/>
      <c r="E1029" s="22"/>
      <c r="G1029" s="22"/>
      <c r="H1029" s="22"/>
      <c r="I1029" s="22"/>
      <c r="K1029" s="22"/>
      <c r="L1029" s="22"/>
      <c r="M1029" s="22"/>
      <c r="O1029" s="22"/>
      <c r="P1029" s="22"/>
      <c r="Q1029" s="22"/>
    </row>
    <row r="1030" spans="2:17" x14ac:dyDescent="0.2">
      <c r="B1030" s="22"/>
      <c r="C1030" s="22"/>
      <c r="D1030" s="22"/>
      <c r="E1030" s="22"/>
      <c r="G1030" s="22"/>
      <c r="H1030" s="22"/>
      <c r="I1030" s="22"/>
      <c r="K1030" s="22"/>
      <c r="L1030" s="22"/>
      <c r="M1030" s="22"/>
      <c r="O1030" s="22"/>
      <c r="P1030" s="22"/>
      <c r="Q1030" s="22"/>
    </row>
    <row r="1031" spans="2:17" x14ac:dyDescent="0.2">
      <c r="B1031" s="22"/>
      <c r="C1031" s="22"/>
      <c r="D1031" s="22"/>
      <c r="E1031" s="22"/>
      <c r="G1031" s="22"/>
      <c r="H1031" s="22"/>
      <c r="I1031" s="22"/>
      <c r="K1031" s="22"/>
      <c r="L1031" s="22"/>
      <c r="M1031" s="22"/>
      <c r="O1031" s="22"/>
      <c r="P1031" s="22"/>
      <c r="Q1031" s="22"/>
    </row>
    <row r="1032" spans="2:17" x14ac:dyDescent="0.2">
      <c r="B1032" s="22"/>
      <c r="C1032" s="22"/>
      <c r="D1032" s="22"/>
      <c r="E1032" s="22"/>
      <c r="G1032" s="22"/>
      <c r="H1032" s="22"/>
      <c r="I1032" s="22"/>
      <c r="K1032" s="22"/>
      <c r="L1032" s="22"/>
      <c r="M1032" s="22"/>
      <c r="O1032" s="22"/>
      <c r="P1032" s="22"/>
      <c r="Q1032" s="22"/>
    </row>
    <row r="1033" spans="2:17" x14ac:dyDescent="0.2">
      <c r="B1033" s="22"/>
      <c r="C1033" s="22"/>
      <c r="D1033" s="22"/>
      <c r="E1033" s="22"/>
      <c r="G1033" s="22"/>
      <c r="H1033" s="22"/>
      <c r="I1033" s="22"/>
      <c r="K1033" s="22"/>
      <c r="L1033" s="22"/>
      <c r="M1033" s="22"/>
      <c r="O1033" s="22"/>
      <c r="P1033" s="22"/>
      <c r="Q1033" s="22"/>
    </row>
    <row r="1034" spans="2:17" x14ac:dyDescent="0.2">
      <c r="B1034" s="22"/>
      <c r="C1034" s="22"/>
      <c r="D1034" s="22"/>
      <c r="E1034" s="22"/>
      <c r="G1034" s="22"/>
      <c r="H1034" s="22"/>
      <c r="I1034" s="22"/>
      <c r="K1034" s="22"/>
      <c r="L1034" s="22"/>
      <c r="M1034" s="22"/>
      <c r="O1034" s="22"/>
      <c r="P1034" s="22"/>
      <c r="Q1034" s="22"/>
    </row>
    <row r="1035" spans="2:17" x14ac:dyDescent="0.2">
      <c r="B1035" s="22"/>
      <c r="C1035" s="22"/>
      <c r="D1035" s="22"/>
      <c r="E1035" s="22"/>
      <c r="G1035" s="22"/>
      <c r="H1035" s="22"/>
      <c r="I1035" s="22"/>
      <c r="K1035" s="22"/>
      <c r="L1035" s="22"/>
      <c r="M1035" s="22"/>
      <c r="O1035" s="22"/>
      <c r="P1035" s="22"/>
      <c r="Q1035" s="22"/>
    </row>
    <row r="1036" spans="2:17" x14ac:dyDescent="0.2">
      <c r="B1036" s="22"/>
      <c r="C1036" s="22"/>
      <c r="D1036" s="22"/>
      <c r="E1036" s="22"/>
      <c r="G1036" s="22"/>
      <c r="H1036" s="22"/>
      <c r="I1036" s="22"/>
      <c r="K1036" s="22"/>
      <c r="L1036" s="22"/>
      <c r="M1036" s="22"/>
      <c r="O1036" s="22"/>
      <c r="P1036" s="22"/>
      <c r="Q1036" s="22"/>
    </row>
    <row r="1037" spans="2:17" x14ac:dyDescent="0.2">
      <c r="B1037" s="22"/>
      <c r="C1037" s="22"/>
      <c r="D1037" s="22"/>
      <c r="E1037" s="22"/>
      <c r="G1037" s="22"/>
      <c r="H1037" s="22"/>
      <c r="I1037" s="22"/>
      <c r="K1037" s="22"/>
      <c r="L1037" s="22"/>
      <c r="M1037" s="22"/>
      <c r="O1037" s="22"/>
      <c r="P1037" s="22"/>
      <c r="Q1037" s="22"/>
    </row>
    <row r="1038" spans="2:17" x14ac:dyDescent="0.2">
      <c r="B1038" s="22"/>
      <c r="C1038" s="22"/>
      <c r="D1038" s="22"/>
      <c r="E1038" s="22"/>
      <c r="G1038" s="22"/>
      <c r="H1038" s="22"/>
      <c r="I1038" s="22"/>
      <c r="K1038" s="22"/>
      <c r="L1038" s="22"/>
      <c r="M1038" s="22"/>
      <c r="O1038" s="22"/>
      <c r="P1038" s="22"/>
      <c r="Q1038" s="22"/>
    </row>
    <row r="1039" spans="2:17" x14ac:dyDescent="0.2">
      <c r="B1039" s="22"/>
      <c r="C1039" s="22"/>
      <c r="D1039" s="22"/>
      <c r="E1039" s="22"/>
      <c r="G1039" s="22"/>
      <c r="H1039" s="22"/>
      <c r="I1039" s="22"/>
      <c r="K1039" s="22"/>
      <c r="L1039" s="22"/>
      <c r="M1039" s="22"/>
      <c r="O1039" s="22"/>
      <c r="P1039" s="22"/>
      <c r="Q1039" s="22"/>
    </row>
    <row r="1040" spans="2:17" x14ac:dyDescent="0.2">
      <c r="B1040" s="22"/>
      <c r="C1040" s="22"/>
      <c r="D1040" s="22"/>
      <c r="E1040" s="22"/>
      <c r="G1040" s="22"/>
      <c r="H1040" s="22"/>
      <c r="I1040" s="22"/>
      <c r="K1040" s="22"/>
      <c r="L1040" s="22"/>
      <c r="M1040" s="22"/>
      <c r="O1040" s="22"/>
      <c r="P1040" s="22"/>
      <c r="Q1040" s="22"/>
    </row>
    <row r="1041" spans="2:17" x14ac:dyDescent="0.2">
      <c r="B1041" s="22"/>
      <c r="C1041" s="22"/>
      <c r="D1041" s="22"/>
      <c r="E1041" s="22"/>
      <c r="G1041" s="22"/>
      <c r="H1041" s="22"/>
      <c r="I1041" s="22"/>
      <c r="K1041" s="22"/>
      <c r="L1041" s="22"/>
      <c r="M1041" s="22"/>
      <c r="O1041" s="22"/>
      <c r="P1041" s="22"/>
      <c r="Q1041" s="22"/>
    </row>
    <row r="1042" spans="2:17" x14ac:dyDescent="0.2">
      <c r="B1042" s="22"/>
      <c r="C1042" s="22"/>
      <c r="D1042" s="22"/>
      <c r="E1042" s="22"/>
      <c r="G1042" s="22"/>
      <c r="H1042" s="22"/>
      <c r="I1042" s="22"/>
      <c r="K1042" s="22"/>
      <c r="L1042" s="22"/>
      <c r="M1042" s="22"/>
      <c r="O1042" s="22"/>
      <c r="P1042" s="22"/>
      <c r="Q1042" s="22"/>
    </row>
    <row r="1043" spans="2:17" x14ac:dyDescent="0.2">
      <c r="B1043" s="22"/>
      <c r="C1043" s="22"/>
      <c r="D1043" s="22"/>
      <c r="E1043" s="22"/>
      <c r="G1043" s="22"/>
      <c r="H1043" s="22"/>
      <c r="I1043" s="22"/>
      <c r="K1043" s="22"/>
      <c r="L1043" s="22"/>
      <c r="M1043" s="22"/>
      <c r="O1043" s="22"/>
      <c r="P1043" s="22"/>
      <c r="Q1043" s="22"/>
    </row>
    <row r="1044" spans="2:17" x14ac:dyDescent="0.2">
      <c r="B1044" s="22"/>
      <c r="C1044" s="22"/>
      <c r="D1044" s="22"/>
      <c r="E1044" s="22"/>
      <c r="G1044" s="22"/>
      <c r="H1044" s="22"/>
      <c r="I1044" s="22"/>
      <c r="K1044" s="22"/>
      <c r="L1044" s="22"/>
      <c r="M1044" s="22"/>
      <c r="O1044" s="22"/>
      <c r="P1044" s="22"/>
      <c r="Q1044" s="22"/>
    </row>
    <row r="1045" spans="2:17" x14ac:dyDescent="0.2">
      <c r="B1045" s="22"/>
      <c r="C1045" s="22"/>
      <c r="D1045" s="22"/>
      <c r="E1045" s="22"/>
      <c r="G1045" s="22"/>
      <c r="H1045" s="22"/>
      <c r="I1045" s="22"/>
      <c r="K1045" s="22"/>
      <c r="L1045" s="22"/>
      <c r="M1045" s="22"/>
      <c r="O1045" s="22"/>
      <c r="P1045" s="22"/>
      <c r="Q1045" s="22"/>
    </row>
    <row r="1046" spans="2:17" x14ac:dyDescent="0.2">
      <c r="B1046" s="22"/>
      <c r="C1046" s="22"/>
      <c r="D1046" s="22"/>
      <c r="E1046" s="22"/>
      <c r="G1046" s="22"/>
      <c r="H1046" s="22"/>
      <c r="I1046" s="22"/>
      <c r="K1046" s="22"/>
      <c r="L1046" s="22"/>
      <c r="M1046" s="22"/>
      <c r="O1046" s="22"/>
      <c r="P1046" s="22"/>
      <c r="Q1046" s="22"/>
    </row>
    <row r="1047" spans="2:17" x14ac:dyDescent="0.2">
      <c r="B1047" s="22"/>
      <c r="C1047" s="22"/>
      <c r="D1047" s="22"/>
      <c r="E1047" s="22"/>
      <c r="G1047" s="22"/>
      <c r="H1047" s="22"/>
      <c r="I1047" s="22"/>
      <c r="K1047" s="22"/>
      <c r="L1047" s="22"/>
      <c r="M1047" s="22"/>
      <c r="O1047" s="22"/>
      <c r="P1047" s="22"/>
      <c r="Q1047" s="22"/>
    </row>
    <row r="1048" spans="2:17" x14ac:dyDescent="0.2">
      <c r="B1048" s="22"/>
      <c r="C1048" s="22"/>
      <c r="D1048" s="22"/>
      <c r="E1048" s="22"/>
      <c r="G1048" s="22"/>
      <c r="H1048" s="22"/>
      <c r="I1048" s="22"/>
      <c r="K1048" s="22"/>
      <c r="L1048" s="22"/>
      <c r="M1048" s="22"/>
      <c r="O1048" s="22"/>
      <c r="P1048" s="22"/>
      <c r="Q1048" s="22"/>
    </row>
    <row r="1049" spans="2:17" x14ac:dyDescent="0.2">
      <c r="B1049" s="22"/>
      <c r="C1049" s="22"/>
      <c r="D1049" s="22"/>
      <c r="E1049" s="22"/>
      <c r="G1049" s="22"/>
      <c r="H1049" s="22"/>
      <c r="I1049" s="22"/>
      <c r="K1049" s="22"/>
      <c r="L1049" s="22"/>
      <c r="M1049" s="22"/>
      <c r="O1049" s="22"/>
      <c r="P1049" s="22"/>
      <c r="Q1049" s="22"/>
    </row>
    <row r="1050" spans="2:17" x14ac:dyDescent="0.2">
      <c r="B1050" s="22"/>
      <c r="C1050" s="22"/>
      <c r="D1050" s="22"/>
      <c r="E1050" s="22"/>
      <c r="G1050" s="22"/>
      <c r="H1050" s="22"/>
      <c r="I1050" s="22"/>
      <c r="K1050" s="22"/>
      <c r="L1050" s="22"/>
      <c r="M1050" s="22"/>
      <c r="O1050" s="22"/>
      <c r="P1050" s="22"/>
      <c r="Q1050" s="22"/>
    </row>
    <row r="1051" spans="2:17" x14ac:dyDescent="0.2">
      <c r="B1051" s="22"/>
      <c r="C1051" s="22"/>
      <c r="D1051" s="22"/>
      <c r="E1051" s="22"/>
      <c r="G1051" s="22"/>
      <c r="H1051" s="22"/>
      <c r="I1051" s="22"/>
      <c r="K1051" s="22"/>
      <c r="L1051" s="22"/>
      <c r="M1051" s="22"/>
      <c r="O1051" s="22"/>
      <c r="P1051" s="22"/>
      <c r="Q1051" s="22"/>
    </row>
    <row r="1052" spans="2:17" x14ac:dyDescent="0.2">
      <c r="B1052" s="22"/>
      <c r="C1052" s="22"/>
      <c r="D1052" s="22"/>
      <c r="E1052" s="22"/>
      <c r="G1052" s="22"/>
      <c r="H1052" s="22"/>
      <c r="I1052" s="22"/>
      <c r="K1052" s="22"/>
      <c r="L1052" s="22"/>
      <c r="M1052" s="22"/>
      <c r="O1052" s="22"/>
      <c r="P1052" s="22"/>
      <c r="Q1052" s="22"/>
    </row>
    <row r="1053" spans="2:17" x14ac:dyDescent="0.2">
      <c r="B1053" s="22"/>
      <c r="C1053" s="22"/>
      <c r="D1053" s="22"/>
      <c r="E1053" s="22"/>
      <c r="G1053" s="22"/>
      <c r="H1053" s="22"/>
      <c r="I1053" s="22"/>
      <c r="K1053" s="22"/>
      <c r="L1053" s="22"/>
      <c r="M1053" s="22"/>
      <c r="O1053" s="22"/>
      <c r="P1053" s="22"/>
      <c r="Q1053" s="22"/>
    </row>
    <row r="1054" spans="2:17" x14ac:dyDescent="0.2">
      <c r="B1054" s="22"/>
      <c r="C1054" s="22"/>
      <c r="D1054" s="22"/>
      <c r="E1054" s="22"/>
      <c r="G1054" s="22"/>
      <c r="H1054" s="22"/>
      <c r="I1054" s="22"/>
      <c r="K1054" s="22"/>
      <c r="L1054" s="22"/>
      <c r="M1054" s="22"/>
      <c r="O1054" s="22"/>
      <c r="P1054" s="22"/>
      <c r="Q1054" s="22"/>
    </row>
    <row r="1055" spans="2:17" x14ac:dyDescent="0.2">
      <c r="B1055" s="22"/>
      <c r="C1055" s="22"/>
      <c r="D1055" s="22"/>
      <c r="E1055" s="22"/>
      <c r="G1055" s="22"/>
      <c r="H1055" s="22"/>
      <c r="I1055" s="22"/>
      <c r="K1055" s="22"/>
      <c r="L1055" s="22"/>
      <c r="M1055" s="22"/>
      <c r="O1055" s="22"/>
      <c r="P1055" s="22"/>
      <c r="Q1055" s="22"/>
    </row>
    <row r="1056" spans="2:17" x14ac:dyDescent="0.2">
      <c r="B1056" s="22"/>
      <c r="C1056" s="22"/>
      <c r="D1056" s="22"/>
      <c r="E1056" s="22"/>
      <c r="G1056" s="22"/>
      <c r="H1056" s="22"/>
      <c r="I1056" s="22"/>
      <c r="K1056" s="22"/>
      <c r="L1056" s="22"/>
      <c r="M1056" s="22"/>
      <c r="O1056" s="22"/>
      <c r="P1056" s="22"/>
      <c r="Q1056" s="22"/>
    </row>
    <row r="1057" spans="2:17" x14ac:dyDescent="0.2">
      <c r="B1057" s="22"/>
      <c r="C1057" s="22"/>
      <c r="D1057" s="22"/>
      <c r="E1057" s="22"/>
      <c r="G1057" s="22"/>
      <c r="H1057" s="22"/>
      <c r="I1057" s="22"/>
      <c r="K1057" s="22"/>
      <c r="L1057" s="22"/>
      <c r="M1057" s="22"/>
      <c r="O1057" s="22"/>
      <c r="P1057" s="22"/>
      <c r="Q1057" s="22"/>
    </row>
    <row r="1058" spans="2:17" x14ac:dyDescent="0.2">
      <c r="B1058" s="22"/>
      <c r="C1058" s="22"/>
      <c r="D1058" s="22"/>
      <c r="E1058" s="22"/>
      <c r="G1058" s="22"/>
      <c r="H1058" s="22"/>
      <c r="I1058" s="22"/>
      <c r="K1058" s="22"/>
      <c r="L1058" s="22"/>
      <c r="M1058" s="22"/>
      <c r="O1058" s="22"/>
      <c r="P1058" s="22"/>
      <c r="Q1058" s="22"/>
    </row>
    <row r="1059" spans="2:17" x14ac:dyDescent="0.2">
      <c r="B1059" s="22"/>
      <c r="C1059" s="22"/>
      <c r="D1059" s="22"/>
      <c r="E1059" s="22"/>
      <c r="G1059" s="22"/>
      <c r="H1059" s="22"/>
      <c r="I1059" s="22"/>
      <c r="K1059" s="22"/>
      <c r="L1059" s="22"/>
      <c r="M1059" s="22"/>
      <c r="O1059" s="22"/>
      <c r="P1059" s="22"/>
      <c r="Q1059" s="22"/>
    </row>
    <row r="1060" spans="2:17" x14ac:dyDescent="0.2">
      <c r="B1060" s="22"/>
      <c r="C1060" s="22"/>
      <c r="D1060" s="22"/>
      <c r="E1060" s="22"/>
      <c r="G1060" s="22"/>
      <c r="H1060" s="22"/>
      <c r="I1060" s="22"/>
      <c r="K1060" s="22"/>
      <c r="L1060" s="22"/>
      <c r="M1060" s="22"/>
      <c r="O1060" s="22"/>
      <c r="P1060" s="22"/>
      <c r="Q1060" s="22"/>
    </row>
    <row r="1061" spans="2:17" x14ac:dyDescent="0.2">
      <c r="B1061" s="22"/>
      <c r="C1061" s="22"/>
      <c r="D1061" s="22"/>
      <c r="E1061" s="22"/>
      <c r="G1061" s="22"/>
      <c r="H1061" s="22"/>
      <c r="I1061" s="22"/>
      <c r="K1061" s="22"/>
      <c r="L1061" s="22"/>
      <c r="M1061" s="22"/>
      <c r="O1061" s="22"/>
      <c r="P1061" s="22"/>
      <c r="Q1061" s="22"/>
    </row>
    <row r="1062" spans="2:17" x14ac:dyDescent="0.2">
      <c r="B1062" s="22"/>
      <c r="C1062" s="22"/>
      <c r="D1062" s="22"/>
      <c r="E1062" s="22"/>
      <c r="G1062" s="22"/>
      <c r="H1062" s="22"/>
      <c r="I1062" s="22"/>
      <c r="K1062" s="22"/>
      <c r="L1062" s="22"/>
      <c r="M1062" s="22"/>
      <c r="O1062" s="22"/>
      <c r="P1062" s="22"/>
      <c r="Q1062" s="22"/>
    </row>
    <row r="1063" spans="2:17" x14ac:dyDescent="0.2">
      <c r="B1063" s="22"/>
      <c r="C1063" s="22"/>
      <c r="D1063" s="22"/>
      <c r="E1063" s="22"/>
      <c r="G1063" s="22"/>
      <c r="H1063" s="22"/>
      <c r="I1063" s="22"/>
      <c r="K1063" s="22"/>
      <c r="L1063" s="22"/>
      <c r="M1063" s="22"/>
      <c r="O1063" s="22"/>
      <c r="P1063" s="22"/>
      <c r="Q1063" s="22"/>
    </row>
    <row r="1064" spans="2:17" x14ac:dyDescent="0.2">
      <c r="B1064" s="22"/>
      <c r="C1064" s="22"/>
      <c r="D1064" s="22"/>
      <c r="E1064" s="22"/>
      <c r="G1064" s="22"/>
      <c r="H1064" s="22"/>
      <c r="I1064" s="22"/>
      <c r="K1064" s="22"/>
      <c r="L1064" s="22"/>
      <c r="M1064" s="22"/>
      <c r="O1064" s="22"/>
      <c r="P1064" s="22"/>
      <c r="Q1064" s="22"/>
    </row>
    <row r="1065" spans="2:17" x14ac:dyDescent="0.2">
      <c r="B1065" s="22"/>
      <c r="C1065" s="22"/>
      <c r="D1065" s="22"/>
      <c r="E1065" s="22"/>
      <c r="G1065" s="22"/>
      <c r="H1065" s="22"/>
      <c r="I1065" s="22"/>
      <c r="K1065" s="22"/>
      <c r="L1065" s="22"/>
      <c r="M1065" s="22"/>
      <c r="O1065" s="22"/>
      <c r="P1065" s="22"/>
      <c r="Q1065" s="22"/>
    </row>
    <row r="1066" spans="2:17" x14ac:dyDescent="0.2">
      <c r="B1066" s="22"/>
      <c r="C1066" s="22"/>
      <c r="D1066" s="22"/>
      <c r="E1066" s="22"/>
      <c r="G1066" s="22"/>
      <c r="H1066" s="22"/>
      <c r="I1066" s="22"/>
      <c r="K1066" s="22"/>
      <c r="L1066" s="22"/>
      <c r="M1066" s="22"/>
      <c r="O1066" s="22"/>
      <c r="P1066" s="22"/>
      <c r="Q1066" s="22"/>
    </row>
    <row r="1067" spans="2:17" x14ac:dyDescent="0.2">
      <c r="B1067" s="22"/>
      <c r="C1067" s="22"/>
      <c r="D1067" s="22"/>
      <c r="E1067" s="22"/>
      <c r="G1067" s="22"/>
      <c r="H1067" s="22"/>
      <c r="I1067" s="22"/>
      <c r="K1067" s="22"/>
      <c r="L1067" s="22"/>
      <c r="M1067" s="22"/>
      <c r="O1067" s="22"/>
      <c r="P1067" s="22"/>
      <c r="Q1067" s="22"/>
    </row>
    <row r="1068" spans="2:17" x14ac:dyDescent="0.2">
      <c r="B1068" s="22"/>
      <c r="C1068" s="22"/>
      <c r="D1068" s="22"/>
      <c r="E1068" s="22"/>
      <c r="G1068" s="22"/>
      <c r="H1068" s="22"/>
      <c r="I1068" s="22"/>
      <c r="K1068" s="22"/>
      <c r="L1068" s="22"/>
      <c r="M1068" s="22"/>
      <c r="O1068" s="22"/>
      <c r="P1068" s="22"/>
      <c r="Q1068" s="22"/>
    </row>
    <row r="1069" spans="2:17" x14ac:dyDescent="0.2">
      <c r="B1069" s="22"/>
      <c r="C1069" s="22"/>
      <c r="D1069" s="22"/>
      <c r="E1069" s="22"/>
      <c r="G1069" s="22"/>
      <c r="H1069" s="22"/>
      <c r="I1069" s="22"/>
      <c r="K1069" s="22"/>
      <c r="L1069" s="22"/>
      <c r="M1069" s="22"/>
      <c r="O1069" s="22"/>
      <c r="P1069" s="22"/>
      <c r="Q1069" s="22"/>
    </row>
    <row r="1070" spans="2:17" x14ac:dyDescent="0.2">
      <c r="B1070" s="22"/>
      <c r="C1070" s="22"/>
      <c r="D1070" s="22"/>
      <c r="E1070" s="22"/>
      <c r="G1070" s="22"/>
      <c r="H1070" s="22"/>
      <c r="I1070" s="22"/>
      <c r="K1070" s="22"/>
      <c r="L1070" s="22"/>
      <c r="M1070" s="22"/>
      <c r="O1070" s="22"/>
      <c r="P1070" s="22"/>
      <c r="Q1070" s="22"/>
    </row>
    <row r="1071" spans="2:17" x14ac:dyDescent="0.2">
      <c r="B1071" s="22"/>
      <c r="C1071" s="22"/>
      <c r="D1071" s="22"/>
      <c r="E1071" s="22"/>
      <c r="G1071" s="22"/>
      <c r="H1071" s="22"/>
      <c r="I1071" s="22"/>
      <c r="K1071" s="22"/>
      <c r="L1071" s="22"/>
      <c r="M1071" s="22"/>
      <c r="O1071" s="22"/>
      <c r="P1071" s="22"/>
      <c r="Q1071" s="22"/>
    </row>
    <row r="1072" spans="2:17" x14ac:dyDescent="0.2">
      <c r="B1072" s="22"/>
      <c r="C1072" s="22"/>
      <c r="D1072" s="22"/>
      <c r="E1072" s="22"/>
      <c r="G1072" s="22"/>
      <c r="H1072" s="22"/>
      <c r="I1072" s="22"/>
      <c r="K1072" s="22"/>
      <c r="L1072" s="22"/>
      <c r="M1072" s="22"/>
      <c r="O1072" s="22"/>
      <c r="P1072" s="22"/>
      <c r="Q1072" s="22"/>
    </row>
    <row r="1073" spans="2:17" x14ac:dyDescent="0.2">
      <c r="B1073" s="22"/>
      <c r="C1073" s="22"/>
      <c r="D1073" s="22"/>
      <c r="E1073" s="22"/>
      <c r="G1073" s="22"/>
      <c r="H1073" s="22"/>
      <c r="I1073" s="22"/>
      <c r="K1073" s="22"/>
      <c r="L1073" s="22"/>
      <c r="M1073" s="22"/>
      <c r="O1073" s="22"/>
      <c r="P1073" s="22"/>
      <c r="Q1073" s="22"/>
    </row>
    <row r="1074" spans="2:17" x14ac:dyDescent="0.2">
      <c r="B1074" s="22"/>
      <c r="C1074" s="22"/>
      <c r="D1074" s="22"/>
      <c r="E1074" s="22"/>
      <c r="G1074" s="22"/>
      <c r="H1074" s="22"/>
      <c r="I1074" s="22"/>
      <c r="K1074" s="22"/>
      <c r="L1074" s="22"/>
      <c r="M1074" s="22"/>
      <c r="O1074" s="22"/>
      <c r="P1074" s="22"/>
      <c r="Q1074" s="22"/>
    </row>
    <row r="1075" spans="2:17" x14ac:dyDescent="0.2">
      <c r="B1075" s="22"/>
      <c r="C1075" s="22"/>
      <c r="D1075" s="22"/>
      <c r="E1075" s="22"/>
      <c r="G1075" s="22"/>
      <c r="H1075" s="22"/>
      <c r="I1075" s="22"/>
      <c r="K1075" s="22"/>
      <c r="L1075" s="22"/>
      <c r="M1075" s="22"/>
      <c r="O1075" s="22"/>
      <c r="P1075" s="22"/>
      <c r="Q1075" s="22"/>
    </row>
    <row r="1076" spans="2:17" x14ac:dyDescent="0.2">
      <c r="B1076" s="22"/>
      <c r="C1076" s="22"/>
      <c r="D1076" s="22"/>
      <c r="E1076" s="22"/>
      <c r="G1076" s="22"/>
      <c r="H1076" s="22"/>
      <c r="I1076" s="22"/>
      <c r="K1076" s="22"/>
      <c r="L1076" s="22"/>
      <c r="M1076" s="22"/>
      <c r="O1076" s="22"/>
      <c r="P1076" s="22"/>
      <c r="Q1076" s="22"/>
    </row>
    <row r="1077" spans="2:17" x14ac:dyDescent="0.2">
      <c r="B1077" s="22"/>
      <c r="C1077" s="22"/>
      <c r="D1077" s="22"/>
      <c r="E1077" s="22"/>
      <c r="G1077" s="22"/>
      <c r="H1077" s="22"/>
      <c r="I1077" s="22"/>
      <c r="K1077" s="22"/>
      <c r="L1077" s="22"/>
      <c r="M1077" s="22"/>
      <c r="O1077" s="22"/>
      <c r="P1077" s="22"/>
      <c r="Q1077" s="22"/>
    </row>
    <row r="1078" spans="2:17" x14ac:dyDescent="0.2">
      <c r="B1078" s="22"/>
      <c r="C1078" s="22"/>
      <c r="D1078" s="22"/>
      <c r="E1078" s="22"/>
      <c r="G1078" s="22"/>
      <c r="H1078" s="22"/>
      <c r="I1078" s="22"/>
      <c r="K1078" s="22"/>
      <c r="L1078" s="22"/>
      <c r="M1078" s="22"/>
      <c r="O1078" s="22"/>
      <c r="P1078" s="22"/>
      <c r="Q1078" s="22"/>
    </row>
    <row r="1079" spans="2:17" x14ac:dyDescent="0.2">
      <c r="B1079" s="22"/>
      <c r="C1079" s="22"/>
      <c r="D1079" s="22"/>
      <c r="E1079" s="22"/>
      <c r="G1079" s="22"/>
      <c r="H1079" s="22"/>
      <c r="I1079" s="22"/>
      <c r="K1079" s="22"/>
      <c r="L1079" s="22"/>
      <c r="M1079" s="22"/>
      <c r="O1079" s="22"/>
      <c r="P1079" s="22"/>
      <c r="Q1079" s="22"/>
    </row>
    <row r="1080" spans="2:17" x14ac:dyDescent="0.2">
      <c r="B1080" s="22"/>
      <c r="C1080" s="22"/>
      <c r="D1080" s="22"/>
      <c r="E1080" s="22"/>
      <c r="G1080" s="22"/>
      <c r="H1080" s="22"/>
      <c r="I1080" s="22"/>
      <c r="K1080" s="22"/>
      <c r="L1080" s="22"/>
      <c r="M1080" s="22"/>
      <c r="O1080" s="22"/>
      <c r="P1080" s="22"/>
      <c r="Q1080" s="22"/>
    </row>
    <row r="1081" spans="2:17" x14ac:dyDescent="0.2">
      <c r="B1081" s="22"/>
      <c r="C1081" s="22"/>
      <c r="D1081" s="22"/>
      <c r="E1081" s="22"/>
      <c r="G1081" s="22"/>
      <c r="H1081" s="22"/>
      <c r="I1081" s="22"/>
      <c r="K1081" s="22"/>
      <c r="L1081" s="22"/>
      <c r="M1081" s="22"/>
      <c r="O1081" s="22"/>
      <c r="P1081" s="22"/>
      <c r="Q1081" s="22"/>
    </row>
    <row r="1082" spans="2:17" x14ac:dyDescent="0.2">
      <c r="B1082" s="22"/>
      <c r="C1082" s="22"/>
      <c r="D1082" s="22"/>
      <c r="E1082" s="22"/>
      <c r="G1082" s="22"/>
      <c r="H1082" s="22"/>
      <c r="I1082" s="22"/>
      <c r="K1082" s="22"/>
      <c r="L1082" s="22"/>
      <c r="M1082" s="22"/>
      <c r="O1082" s="22"/>
      <c r="P1082" s="22"/>
      <c r="Q1082" s="22"/>
    </row>
    <row r="1083" spans="2:17" x14ac:dyDescent="0.2">
      <c r="B1083" s="22"/>
      <c r="C1083" s="22"/>
      <c r="D1083" s="22"/>
      <c r="E1083" s="22"/>
      <c r="G1083" s="22"/>
      <c r="H1083" s="22"/>
      <c r="I1083" s="22"/>
      <c r="K1083" s="22"/>
      <c r="L1083" s="22"/>
      <c r="M1083" s="22"/>
      <c r="O1083" s="22"/>
      <c r="P1083" s="22"/>
      <c r="Q1083" s="22"/>
    </row>
    <row r="1084" spans="2:17" x14ac:dyDescent="0.2">
      <c r="B1084" s="22"/>
      <c r="C1084" s="22"/>
      <c r="D1084" s="22"/>
      <c r="E1084" s="22"/>
      <c r="G1084" s="22"/>
      <c r="H1084" s="22"/>
      <c r="I1084" s="22"/>
      <c r="K1084" s="22"/>
      <c r="L1084" s="22"/>
      <c r="M1084" s="22"/>
      <c r="O1084" s="22"/>
      <c r="P1084" s="22"/>
      <c r="Q1084" s="22"/>
    </row>
    <row r="1085" spans="2:17" x14ac:dyDescent="0.2">
      <c r="B1085" s="22"/>
      <c r="C1085" s="22"/>
      <c r="D1085" s="22"/>
      <c r="E1085" s="22"/>
      <c r="G1085" s="22"/>
      <c r="H1085" s="22"/>
      <c r="I1085" s="22"/>
      <c r="K1085" s="22"/>
      <c r="L1085" s="22"/>
      <c r="M1085" s="22"/>
      <c r="O1085" s="22"/>
      <c r="P1085" s="22"/>
      <c r="Q1085" s="22"/>
    </row>
    <row r="1086" spans="2:17" x14ac:dyDescent="0.2">
      <c r="B1086" s="22"/>
      <c r="C1086" s="22"/>
      <c r="D1086" s="22"/>
      <c r="E1086" s="22"/>
      <c r="G1086" s="22"/>
      <c r="H1086" s="22"/>
      <c r="I1086" s="22"/>
      <c r="K1086" s="22"/>
      <c r="L1086" s="22"/>
      <c r="M1086" s="22"/>
      <c r="O1086" s="22"/>
      <c r="P1086" s="22"/>
      <c r="Q1086" s="22"/>
    </row>
    <row r="1087" spans="2:17" x14ac:dyDescent="0.2">
      <c r="B1087" s="22"/>
      <c r="C1087" s="22"/>
      <c r="D1087" s="22"/>
      <c r="E1087" s="22"/>
      <c r="G1087" s="22"/>
      <c r="H1087" s="22"/>
      <c r="I1087" s="22"/>
      <c r="K1087" s="22"/>
      <c r="L1087" s="22"/>
      <c r="M1087" s="22"/>
      <c r="O1087" s="22"/>
      <c r="P1087" s="22"/>
      <c r="Q1087" s="22"/>
    </row>
    <row r="1088" spans="2:17" x14ac:dyDescent="0.2">
      <c r="B1088" s="22"/>
      <c r="C1088" s="22"/>
      <c r="D1088" s="22"/>
      <c r="E1088" s="22"/>
      <c r="G1088" s="22"/>
      <c r="H1088" s="22"/>
      <c r="I1088" s="22"/>
      <c r="K1088" s="22"/>
      <c r="L1088" s="22"/>
      <c r="M1088" s="22"/>
      <c r="O1088" s="22"/>
      <c r="P1088" s="22"/>
      <c r="Q1088" s="22"/>
    </row>
    <row r="1089" spans="2:17" x14ac:dyDescent="0.2">
      <c r="B1089" s="22"/>
      <c r="C1089" s="22"/>
      <c r="D1089" s="22"/>
      <c r="E1089" s="22"/>
      <c r="G1089" s="22"/>
      <c r="H1089" s="22"/>
      <c r="I1089" s="22"/>
      <c r="K1089" s="22"/>
      <c r="L1089" s="22"/>
      <c r="M1089" s="22"/>
      <c r="O1089" s="22"/>
      <c r="P1089" s="22"/>
      <c r="Q1089" s="22"/>
    </row>
    <row r="1090" spans="2:17" x14ac:dyDescent="0.2">
      <c r="B1090" s="22"/>
      <c r="C1090" s="22"/>
      <c r="D1090" s="22"/>
      <c r="E1090" s="22"/>
      <c r="G1090" s="22"/>
      <c r="H1090" s="22"/>
      <c r="I1090" s="22"/>
      <c r="K1090" s="22"/>
      <c r="L1090" s="22"/>
      <c r="M1090" s="22"/>
      <c r="O1090" s="22"/>
      <c r="P1090" s="22"/>
      <c r="Q1090" s="22"/>
    </row>
    <row r="1091" spans="2:17" x14ac:dyDescent="0.2">
      <c r="B1091" s="22"/>
      <c r="C1091" s="22"/>
      <c r="D1091" s="22"/>
      <c r="E1091" s="22"/>
      <c r="G1091" s="22"/>
      <c r="H1091" s="22"/>
      <c r="I1091" s="22"/>
      <c r="K1091" s="22"/>
      <c r="L1091" s="22"/>
      <c r="M1091" s="22"/>
      <c r="O1091" s="22"/>
      <c r="P1091" s="22"/>
      <c r="Q1091" s="22"/>
    </row>
    <row r="1092" spans="2:17" x14ac:dyDescent="0.2">
      <c r="B1092" s="22"/>
      <c r="C1092" s="22"/>
      <c r="D1092" s="22"/>
      <c r="E1092" s="22"/>
      <c r="G1092" s="22"/>
      <c r="H1092" s="22"/>
      <c r="I1092" s="22"/>
      <c r="K1092" s="22"/>
      <c r="L1092" s="22"/>
      <c r="M1092" s="22"/>
      <c r="O1092" s="22"/>
      <c r="P1092" s="22"/>
      <c r="Q1092" s="22"/>
    </row>
    <row r="1093" spans="2:17" x14ac:dyDescent="0.2">
      <c r="B1093" s="22"/>
      <c r="C1093" s="22"/>
      <c r="D1093" s="22"/>
      <c r="E1093" s="22"/>
      <c r="G1093" s="22"/>
      <c r="H1093" s="22"/>
      <c r="I1093" s="22"/>
      <c r="K1093" s="22"/>
      <c r="L1093" s="22"/>
      <c r="M1093" s="22"/>
      <c r="O1093" s="22"/>
      <c r="P1093" s="22"/>
      <c r="Q1093" s="22"/>
    </row>
    <row r="1094" spans="2:17" x14ac:dyDescent="0.2">
      <c r="B1094" s="22"/>
      <c r="C1094" s="22"/>
      <c r="D1094" s="22"/>
      <c r="E1094" s="22"/>
      <c r="G1094" s="22"/>
      <c r="H1094" s="22"/>
      <c r="I1094" s="22"/>
      <c r="K1094" s="22"/>
      <c r="L1094" s="22"/>
      <c r="M1094" s="22"/>
      <c r="O1094" s="22"/>
      <c r="P1094" s="22"/>
      <c r="Q1094" s="22"/>
    </row>
    <row r="1095" spans="2:17" x14ac:dyDescent="0.2">
      <c r="B1095" s="22"/>
      <c r="C1095" s="22"/>
      <c r="D1095" s="22"/>
      <c r="E1095" s="22"/>
      <c r="G1095" s="22"/>
      <c r="H1095" s="22"/>
      <c r="I1095" s="22"/>
      <c r="K1095" s="22"/>
      <c r="L1095" s="22"/>
      <c r="M1095" s="22"/>
      <c r="O1095" s="22"/>
      <c r="P1095" s="22"/>
      <c r="Q1095" s="22"/>
    </row>
    <row r="1096" spans="2:17" x14ac:dyDescent="0.2">
      <c r="B1096" s="22"/>
      <c r="C1096" s="22"/>
      <c r="D1096" s="22"/>
      <c r="E1096" s="22"/>
      <c r="G1096" s="22"/>
      <c r="H1096" s="22"/>
      <c r="I1096" s="22"/>
      <c r="K1096" s="22"/>
      <c r="L1096" s="22"/>
      <c r="M1096" s="22"/>
      <c r="O1096" s="22"/>
      <c r="P1096" s="22"/>
      <c r="Q1096" s="22"/>
    </row>
    <row r="1097" spans="2:17" x14ac:dyDescent="0.2">
      <c r="B1097" s="22"/>
      <c r="C1097" s="22"/>
      <c r="D1097" s="22"/>
      <c r="E1097" s="22"/>
      <c r="G1097" s="22"/>
      <c r="H1097" s="22"/>
      <c r="I1097" s="22"/>
      <c r="K1097" s="22"/>
      <c r="L1097" s="22"/>
      <c r="M1097" s="22"/>
      <c r="O1097" s="22"/>
      <c r="P1097" s="22"/>
      <c r="Q1097" s="22"/>
    </row>
    <row r="1098" spans="2:17" x14ac:dyDescent="0.2">
      <c r="B1098" s="22"/>
      <c r="C1098" s="22"/>
      <c r="D1098" s="22"/>
      <c r="E1098" s="22"/>
      <c r="G1098" s="22"/>
      <c r="H1098" s="22"/>
      <c r="I1098" s="22"/>
      <c r="K1098" s="22"/>
      <c r="L1098" s="22"/>
      <c r="M1098" s="22"/>
      <c r="O1098" s="22"/>
      <c r="P1098" s="22"/>
      <c r="Q1098" s="22"/>
    </row>
    <row r="1099" spans="2:17" x14ac:dyDescent="0.2">
      <c r="B1099" s="22"/>
      <c r="C1099" s="22"/>
      <c r="D1099" s="22"/>
      <c r="E1099" s="22"/>
      <c r="G1099" s="22"/>
      <c r="H1099" s="22"/>
      <c r="I1099" s="22"/>
      <c r="K1099" s="22"/>
      <c r="L1099" s="22"/>
      <c r="M1099" s="22"/>
      <c r="O1099" s="22"/>
      <c r="P1099" s="22"/>
      <c r="Q1099" s="22"/>
    </row>
    <row r="1100" spans="2:17" x14ac:dyDescent="0.2">
      <c r="B1100" s="22"/>
      <c r="C1100" s="22"/>
      <c r="D1100" s="22"/>
      <c r="E1100" s="22"/>
      <c r="G1100" s="22"/>
      <c r="H1100" s="22"/>
      <c r="I1100" s="22"/>
      <c r="K1100" s="22"/>
      <c r="L1100" s="22"/>
      <c r="M1100" s="22"/>
      <c r="O1100" s="22"/>
      <c r="P1100" s="22"/>
      <c r="Q1100" s="22"/>
    </row>
    <row r="1101" spans="2:17" x14ac:dyDescent="0.2">
      <c r="B1101" s="22"/>
      <c r="C1101" s="22"/>
      <c r="D1101" s="22"/>
      <c r="E1101" s="22"/>
      <c r="G1101" s="22"/>
      <c r="H1101" s="22"/>
      <c r="I1101" s="22"/>
      <c r="K1101" s="22"/>
      <c r="L1101" s="22"/>
      <c r="M1101" s="22"/>
      <c r="O1101" s="22"/>
      <c r="P1101" s="22"/>
      <c r="Q1101" s="22"/>
    </row>
    <row r="1102" spans="2:17" x14ac:dyDescent="0.2">
      <c r="B1102" s="22"/>
      <c r="C1102" s="22"/>
      <c r="D1102" s="22"/>
      <c r="E1102" s="22"/>
      <c r="G1102" s="22"/>
      <c r="H1102" s="22"/>
      <c r="I1102" s="22"/>
      <c r="K1102" s="22"/>
      <c r="L1102" s="22"/>
      <c r="M1102" s="22"/>
      <c r="O1102" s="22"/>
      <c r="P1102" s="22"/>
      <c r="Q1102" s="22"/>
    </row>
    <row r="1103" spans="2:17" x14ac:dyDescent="0.2">
      <c r="B1103" s="22"/>
      <c r="C1103" s="22"/>
      <c r="D1103" s="22"/>
      <c r="E1103" s="22"/>
      <c r="G1103" s="22"/>
      <c r="H1103" s="22"/>
      <c r="I1103" s="22"/>
      <c r="K1103" s="22"/>
      <c r="L1103" s="22"/>
      <c r="M1103" s="22"/>
      <c r="O1103" s="22"/>
      <c r="P1103" s="22"/>
      <c r="Q1103" s="22"/>
    </row>
    <row r="1104" spans="2:17" x14ac:dyDescent="0.2">
      <c r="B1104" s="22"/>
      <c r="C1104" s="22"/>
      <c r="D1104" s="22"/>
      <c r="E1104" s="22"/>
      <c r="G1104" s="22"/>
      <c r="H1104" s="22"/>
      <c r="I1104" s="22"/>
      <c r="K1104" s="22"/>
      <c r="L1104" s="22"/>
      <c r="M1104" s="22"/>
      <c r="O1104" s="22"/>
      <c r="P1104" s="22"/>
      <c r="Q1104" s="22"/>
    </row>
    <row r="1105" spans="2:17" x14ac:dyDescent="0.2">
      <c r="B1105" s="22"/>
      <c r="C1105" s="22"/>
      <c r="D1105" s="22"/>
      <c r="E1105" s="22"/>
      <c r="G1105" s="22"/>
      <c r="H1105" s="22"/>
      <c r="I1105" s="22"/>
      <c r="K1105" s="22"/>
      <c r="L1105" s="22"/>
      <c r="M1105" s="22"/>
      <c r="O1105" s="22"/>
      <c r="P1105" s="22"/>
      <c r="Q1105" s="22"/>
    </row>
    <row r="1106" spans="2:17" x14ac:dyDescent="0.2">
      <c r="B1106" s="22"/>
      <c r="C1106" s="22"/>
      <c r="D1106" s="22"/>
      <c r="E1106" s="22"/>
      <c r="G1106" s="22"/>
      <c r="H1106" s="22"/>
      <c r="I1106" s="22"/>
      <c r="K1106" s="22"/>
      <c r="L1106" s="22"/>
      <c r="M1106" s="22"/>
      <c r="O1106" s="22"/>
      <c r="P1106" s="22"/>
      <c r="Q1106" s="22"/>
    </row>
    <row r="1107" spans="2:17" x14ac:dyDescent="0.2">
      <c r="B1107" s="22"/>
      <c r="C1107" s="22"/>
      <c r="D1107" s="22"/>
      <c r="E1107" s="22"/>
      <c r="G1107" s="22"/>
      <c r="H1107" s="22"/>
      <c r="I1107" s="22"/>
      <c r="K1107" s="22"/>
      <c r="L1107" s="22"/>
      <c r="M1107" s="22"/>
      <c r="O1107" s="22"/>
      <c r="P1107" s="22"/>
      <c r="Q1107" s="22"/>
    </row>
    <row r="1108" spans="2:17" x14ac:dyDescent="0.2">
      <c r="B1108" s="22"/>
      <c r="C1108" s="22"/>
      <c r="D1108" s="22"/>
      <c r="E1108" s="22"/>
      <c r="G1108" s="22"/>
      <c r="H1108" s="22"/>
      <c r="I1108" s="22"/>
      <c r="K1108" s="22"/>
      <c r="L1108" s="22"/>
      <c r="M1108" s="22"/>
      <c r="O1108" s="22"/>
      <c r="P1108" s="22"/>
      <c r="Q1108" s="22"/>
    </row>
    <row r="1109" spans="2:17" x14ac:dyDescent="0.2">
      <c r="B1109" s="22"/>
      <c r="C1109" s="22"/>
      <c r="D1109" s="22"/>
      <c r="E1109" s="22"/>
      <c r="G1109" s="22"/>
      <c r="H1109" s="22"/>
      <c r="I1109" s="22"/>
      <c r="K1109" s="22"/>
      <c r="L1109" s="22"/>
      <c r="M1109" s="22"/>
      <c r="O1109" s="22"/>
      <c r="P1109" s="22"/>
      <c r="Q1109" s="22"/>
    </row>
    <row r="1110" spans="2:17" x14ac:dyDescent="0.2">
      <c r="B1110" s="22"/>
      <c r="C1110" s="22"/>
      <c r="D1110" s="22"/>
      <c r="E1110" s="22"/>
      <c r="G1110" s="22"/>
      <c r="H1110" s="22"/>
      <c r="I1110" s="22"/>
      <c r="K1110" s="22"/>
      <c r="L1110" s="22"/>
      <c r="M1110" s="22"/>
      <c r="O1110" s="22"/>
      <c r="P1110" s="22"/>
      <c r="Q1110" s="22"/>
    </row>
    <row r="1111" spans="2:17" x14ac:dyDescent="0.2">
      <c r="B1111" s="22"/>
      <c r="C1111" s="22"/>
      <c r="D1111" s="22"/>
      <c r="E1111" s="22"/>
      <c r="G1111" s="22"/>
      <c r="H1111" s="22"/>
      <c r="I1111" s="22"/>
      <c r="K1111" s="22"/>
      <c r="L1111" s="22"/>
      <c r="M1111" s="22"/>
      <c r="O1111" s="22"/>
      <c r="P1111" s="22"/>
      <c r="Q1111" s="22"/>
    </row>
    <row r="1112" spans="2:17" x14ac:dyDescent="0.2">
      <c r="B1112" s="22"/>
      <c r="C1112" s="22"/>
      <c r="D1112" s="22"/>
      <c r="E1112" s="22"/>
      <c r="G1112" s="22"/>
      <c r="H1112" s="22"/>
      <c r="I1112" s="22"/>
      <c r="K1112" s="22"/>
      <c r="L1112" s="22"/>
      <c r="M1112" s="22"/>
      <c r="O1112" s="22"/>
      <c r="P1112" s="22"/>
      <c r="Q1112" s="22"/>
    </row>
    <row r="1113" spans="2:17" x14ac:dyDescent="0.2">
      <c r="B1113" s="22"/>
      <c r="C1113" s="22"/>
      <c r="D1113" s="22"/>
      <c r="E1113" s="22"/>
      <c r="G1113" s="22"/>
      <c r="H1113" s="22"/>
      <c r="I1113" s="22"/>
      <c r="K1113" s="22"/>
      <c r="L1113" s="22"/>
      <c r="M1113" s="22"/>
      <c r="O1113" s="22"/>
      <c r="P1113" s="22"/>
      <c r="Q1113" s="22"/>
    </row>
    <row r="1114" spans="2:17" x14ac:dyDescent="0.2">
      <c r="B1114" s="22"/>
      <c r="C1114" s="22"/>
      <c r="D1114" s="22"/>
      <c r="E1114" s="22"/>
      <c r="G1114" s="22"/>
      <c r="H1114" s="22"/>
      <c r="I1114" s="22"/>
      <c r="K1114" s="22"/>
      <c r="L1114" s="22"/>
      <c r="M1114" s="22"/>
      <c r="O1114" s="22"/>
      <c r="P1114" s="22"/>
      <c r="Q1114" s="22"/>
    </row>
    <row r="1115" spans="2:17" x14ac:dyDescent="0.2">
      <c r="B1115" s="22"/>
      <c r="C1115" s="22"/>
      <c r="D1115" s="22"/>
      <c r="E1115" s="22"/>
      <c r="G1115" s="22"/>
      <c r="H1115" s="22"/>
      <c r="I1115" s="22"/>
      <c r="K1115" s="22"/>
      <c r="L1115" s="22"/>
      <c r="M1115" s="22"/>
      <c r="O1115" s="22"/>
      <c r="P1115" s="22"/>
      <c r="Q1115" s="22"/>
    </row>
    <row r="1116" spans="2:17" x14ac:dyDescent="0.2">
      <c r="B1116" s="22"/>
      <c r="C1116" s="22"/>
      <c r="D1116" s="22"/>
      <c r="E1116" s="22"/>
      <c r="G1116" s="22"/>
      <c r="H1116" s="22"/>
      <c r="I1116" s="22"/>
      <c r="K1116" s="22"/>
      <c r="L1116" s="22"/>
      <c r="M1116" s="22"/>
      <c r="O1116" s="22"/>
      <c r="P1116" s="22"/>
      <c r="Q1116" s="22"/>
    </row>
    <row r="1117" spans="2:17" x14ac:dyDescent="0.2">
      <c r="B1117" s="22"/>
      <c r="C1117" s="22"/>
      <c r="D1117" s="22"/>
      <c r="E1117" s="22"/>
      <c r="G1117" s="22"/>
      <c r="H1117" s="22"/>
      <c r="I1117" s="22"/>
      <c r="K1117" s="22"/>
      <c r="L1117" s="22"/>
      <c r="M1117" s="22"/>
      <c r="O1117" s="22"/>
      <c r="P1117" s="22"/>
      <c r="Q1117" s="22"/>
    </row>
    <row r="1118" spans="2:17" x14ac:dyDescent="0.2">
      <c r="B1118" s="22"/>
      <c r="C1118" s="22"/>
      <c r="D1118" s="22"/>
      <c r="E1118" s="22"/>
      <c r="G1118" s="22"/>
      <c r="H1118" s="22"/>
      <c r="I1118" s="22"/>
      <c r="K1118" s="22"/>
      <c r="L1118" s="22"/>
      <c r="M1118" s="22"/>
      <c r="O1118" s="22"/>
      <c r="P1118" s="22"/>
      <c r="Q1118" s="22"/>
    </row>
    <row r="1119" spans="2:17" x14ac:dyDescent="0.2">
      <c r="B1119" s="22"/>
      <c r="C1119" s="22"/>
      <c r="D1119" s="22"/>
      <c r="E1119" s="22"/>
      <c r="G1119" s="22"/>
      <c r="H1119" s="22"/>
      <c r="I1119" s="22"/>
      <c r="K1119" s="22"/>
      <c r="L1119" s="22"/>
      <c r="M1119" s="22"/>
      <c r="O1119" s="22"/>
      <c r="P1119" s="22"/>
      <c r="Q1119" s="22"/>
    </row>
    <row r="1120" spans="2:17" x14ac:dyDescent="0.2">
      <c r="B1120" s="22"/>
      <c r="C1120" s="22"/>
      <c r="D1120" s="22"/>
      <c r="E1120" s="22"/>
      <c r="G1120" s="22"/>
      <c r="H1120" s="22"/>
      <c r="I1120" s="22"/>
      <c r="K1120" s="22"/>
      <c r="L1120" s="22"/>
      <c r="M1120" s="22"/>
      <c r="O1120" s="22"/>
      <c r="P1120" s="22"/>
      <c r="Q1120" s="22"/>
    </row>
    <row r="1121" spans="2:17" x14ac:dyDescent="0.2">
      <c r="B1121" s="22"/>
      <c r="C1121" s="22"/>
      <c r="D1121" s="22"/>
      <c r="E1121" s="22"/>
      <c r="G1121" s="22"/>
      <c r="H1121" s="22"/>
      <c r="I1121" s="22"/>
      <c r="K1121" s="22"/>
      <c r="L1121" s="22"/>
      <c r="M1121" s="22"/>
      <c r="O1121" s="22"/>
      <c r="P1121" s="22"/>
      <c r="Q1121" s="22"/>
    </row>
    <row r="1122" spans="2:17" x14ac:dyDescent="0.2">
      <c r="B1122" s="22"/>
      <c r="C1122" s="22"/>
      <c r="D1122" s="22"/>
      <c r="E1122" s="22"/>
      <c r="G1122" s="22"/>
      <c r="H1122" s="22"/>
      <c r="I1122" s="22"/>
      <c r="K1122" s="22"/>
      <c r="L1122" s="22"/>
      <c r="M1122" s="22"/>
      <c r="O1122" s="22"/>
      <c r="P1122" s="22"/>
      <c r="Q1122" s="22"/>
    </row>
    <row r="1123" spans="2:17" x14ac:dyDescent="0.2">
      <c r="B1123" s="22"/>
      <c r="C1123" s="22"/>
      <c r="D1123" s="22"/>
      <c r="E1123" s="22"/>
      <c r="G1123" s="22"/>
      <c r="H1123" s="22"/>
      <c r="I1123" s="22"/>
      <c r="K1123" s="22"/>
      <c r="L1123" s="22"/>
      <c r="M1123" s="22"/>
      <c r="O1123" s="22"/>
      <c r="P1123" s="22"/>
      <c r="Q1123" s="22"/>
    </row>
    <row r="1124" spans="2:17" x14ac:dyDescent="0.2">
      <c r="B1124" s="22"/>
      <c r="C1124" s="22"/>
      <c r="D1124" s="22"/>
      <c r="E1124" s="22"/>
      <c r="G1124" s="22"/>
      <c r="H1124" s="22"/>
      <c r="I1124" s="22"/>
      <c r="K1124" s="22"/>
      <c r="L1124" s="22"/>
      <c r="M1124" s="22"/>
      <c r="O1124" s="22"/>
      <c r="P1124" s="22"/>
      <c r="Q1124" s="22"/>
    </row>
    <row r="1125" spans="2:17" x14ac:dyDescent="0.2">
      <c r="B1125" s="22"/>
      <c r="C1125" s="22"/>
      <c r="D1125" s="22"/>
      <c r="E1125" s="22"/>
      <c r="G1125" s="22"/>
      <c r="H1125" s="22"/>
      <c r="I1125" s="22"/>
      <c r="K1125" s="22"/>
      <c r="L1125" s="22"/>
      <c r="M1125" s="22"/>
      <c r="O1125" s="22"/>
      <c r="P1125" s="22"/>
      <c r="Q1125" s="22"/>
    </row>
    <row r="1126" spans="2:17" x14ac:dyDescent="0.2">
      <c r="B1126" s="22"/>
      <c r="C1126" s="22"/>
      <c r="D1126" s="22"/>
      <c r="E1126" s="22"/>
      <c r="G1126" s="22"/>
      <c r="H1126" s="22"/>
      <c r="I1126" s="22"/>
      <c r="K1126" s="22"/>
      <c r="L1126" s="22"/>
      <c r="M1126" s="22"/>
      <c r="O1126" s="22"/>
      <c r="P1126" s="22"/>
      <c r="Q1126" s="22"/>
    </row>
    <row r="1127" spans="2:17" x14ac:dyDescent="0.2">
      <c r="B1127" s="22"/>
      <c r="C1127" s="22"/>
      <c r="D1127" s="22"/>
      <c r="E1127" s="22"/>
      <c r="G1127" s="22"/>
      <c r="H1127" s="22"/>
      <c r="I1127" s="22"/>
      <c r="K1127" s="22"/>
      <c r="L1127" s="22"/>
      <c r="M1127" s="22"/>
      <c r="O1127" s="22"/>
      <c r="P1127" s="22"/>
      <c r="Q1127" s="22"/>
    </row>
    <row r="1128" spans="2:17" x14ac:dyDescent="0.2">
      <c r="B1128" s="22"/>
      <c r="C1128" s="22"/>
      <c r="D1128" s="22"/>
      <c r="E1128" s="22"/>
      <c r="G1128" s="22"/>
      <c r="H1128" s="22"/>
      <c r="I1128" s="22"/>
      <c r="K1128" s="22"/>
      <c r="L1128" s="22"/>
      <c r="M1128" s="22"/>
      <c r="O1128" s="22"/>
      <c r="P1128" s="22"/>
      <c r="Q1128" s="22"/>
    </row>
    <row r="1129" spans="2:17" x14ac:dyDescent="0.2">
      <c r="B1129" s="22"/>
      <c r="C1129" s="22"/>
      <c r="D1129" s="22"/>
      <c r="E1129" s="22"/>
      <c r="G1129" s="22"/>
      <c r="H1129" s="22"/>
      <c r="I1129" s="22"/>
      <c r="K1129" s="22"/>
      <c r="L1129" s="22"/>
      <c r="M1129" s="22"/>
      <c r="O1129" s="22"/>
      <c r="P1129" s="22"/>
      <c r="Q1129" s="22"/>
    </row>
    <row r="1130" spans="2:17" x14ac:dyDescent="0.2">
      <c r="B1130" s="22"/>
      <c r="C1130" s="22"/>
      <c r="D1130" s="22"/>
      <c r="E1130" s="22"/>
      <c r="G1130" s="22"/>
      <c r="H1130" s="22"/>
      <c r="I1130" s="22"/>
      <c r="K1130" s="22"/>
      <c r="L1130" s="22"/>
      <c r="M1130" s="22"/>
      <c r="O1130" s="22"/>
      <c r="P1130" s="22"/>
      <c r="Q1130" s="22"/>
    </row>
    <row r="1131" spans="2:17" x14ac:dyDescent="0.2">
      <c r="B1131" s="22"/>
      <c r="C1131" s="22"/>
      <c r="D1131" s="22"/>
      <c r="E1131" s="22"/>
      <c r="G1131" s="22"/>
      <c r="H1131" s="22"/>
      <c r="I1131" s="22"/>
      <c r="K1131" s="22"/>
      <c r="L1131" s="22"/>
      <c r="M1131" s="22"/>
      <c r="O1131" s="22"/>
      <c r="P1131" s="22"/>
      <c r="Q1131" s="22"/>
    </row>
    <row r="1132" spans="2:17" x14ac:dyDescent="0.2">
      <c r="B1132" s="22"/>
      <c r="C1132" s="22"/>
      <c r="D1132" s="22"/>
      <c r="E1132" s="22"/>
      <c r="G1132" s="22"/>
      <c r="H1132" s="22"/>
      <c r="I1132" s="22"/>
      <c r="K1132" s="22"/>
      <c r="L1132" s="22"/>
      <c r="M1132" s="22"/>
      <c r="O1132" s="22"/>
      <c r="P1132" s="22"/>
      <c r="Q1132" s="22"/>
    </row>
    <row r="1133" spans="2:17" x14ac:dyDescent="0.2">
      <c r="B1133" s="22"/>
      <c r="C1133" s="22"/>
      <c r="D1133" s="22"/>
      <c r="E1133" s="22"/>
      <c r="G1133" s="22"/>
      <c r="H1133" s="22"/>
      <c r="I1133" s="22"/>
      <c r="K1133" s="22"/>
      <c r="L1133" s="22"/>
      <c r="M1133" s="22"/>
      <c r="O1133" s="22"/>
      <c r="P1133" s="22"/>
      <c r="Q1133" s="22"/>
    </row>
    <row r="1134" spans="2:17" x14ac:dyDescent="0.2">
      <c r="B1134" s="22"/>
      <c r="C1134" s="22"/>
      <c r="D1134" s="22"/>
      <c r="E1134" s="22"/>
      <c r="G1134" s="22"/>
      <c r="H1134" s="22"/>
      <c r="I1134" s="22"/>
      <c r="K1134" s="22"/>
      <c r="L1134" s="22"/>
      <c r="M1134" s="22"/>
      <c r="O1134" s="22"/>
      <c r="P1134" s="22"/>
      <c r="Q1134" s="22"/>
    </row>
    <row r="1135" spans="2:17" x14ac:dyDescent="0.2">
      <c r="B1135" s="22"/>
      <c r="C1135" s="22"/>
      <c r="D1135" s="22"/>
      <c r="E1135" s="22"/>
      <c r="G1135" s="22"/>
      <c r="H1135" s="22"/>
      <c r="I1135" s="22"/>
      <c r="K1135" s="22"/>
      <c r="L1135" s="22"/>
      <c r="M1135" s="22"/>
      <c r="O1135" s="22"/>
      <c r="P1135" s="22"/>
      <c r="Q1135" s="22"/>
    </row>
    <row r="1136" spans="2:17" x14ac:dyDescent="0.2">
      <c r="B1136" s="22"/>
      <c r="C1136" s="22"/>
      <c r="D1136" s="22"/>
      <c r="E1136" s="22"/>
      <c r="G1136" s="22"/>
      <c r="H1136" s="22"/>
      <c r="I1136" s="22"/>
      <c r="K1136" s="22"/>
      <c r="L1136" s="22"/>
      <c r="M1136" s="22"/>
      <c r="O1136" s="22"/>
      <c r="P1136" s="22"/>
      <c r="Q1136" s="22"/>
    </row>
    <row r="1137" spans="2:17" x14ac:dyDescent="0.2">
      <c r="B1137" s="22"/>
      <c r="C1137" s="22"/>
      <c r="D1137" s="22"/>
      <c r="E1137" s="22"/>
      <c r="G1137" s="22"/>
      <c r="H1137" s="22"/>
      <c r="I1137" s="22"/>
      <c r="K1137" s="22"/>
      <c r="L1137" s="22"/>
      <c r="M1137" s="22"/>
      <c r="O1137" s="22"/>
      <c r="P1137" s="22"/>
      <c r="Q1137" s="22"/>
    </row>
    <row r="1138" spans="2:17" x14ac:dyDescent="0.2">
      <c r="B1138" s="22"/>
      <c r="C1138" s="22"/>
      <c r="D1138" s="22"/>
      <c r="E1138" s="22"/>
      <c r="G1138" s="22"/>
      <c r="H1138" s="22"/>
      <c r="I1138" s="22"/>
      <c r="K1138" s="22"/>
      <c r="L1138" s="22"/>
      <c r="M1138" s="22"/>
      <c r="O1138" s="22"/>
      <c r="P1138" s="22"/>
      <c r="Q1138" s="22"/>
    </row>
    <row r="1139" spans="2:17" x14ac:dyDescent="0.2">
      <c r="B1139" s="22"/>
      <c r="C1139" s="22"/>
      <c r="D1139" s="22"/>
      <c r="E1139" s="22"/>
      <c r="G1139" s="22"/>
      <c r="H1139" s="22"/>
      <c r="I1139" s="22"/>
      <c r="K1139" s="22"/>
      <c r="L1139" s="22"/>
      <c r="M1139" s="22"/>
      <c r="O1139" s="22"/>
      <c r="P1139" s="22"/>
      <c r="Q1139" s="22"/>
    </row>
    <row r="1140" spans="2:17" x14ac:dyDescent="0.2">
      <c r="B1140" s="22"/>
      <c r="C1140" s="22"/>
      <c r="D1140" s="22"/>
      <c r="E1140" s="22"/>
      <c r="G1140" s="22"/>
      <c r="H1140" s="22"/>
      <c r="I1140" s="22"/>
      <c r="K1140" s="22"/>
      <c r="L1140" s="22"/>
      <c r="M1140" s="22"/>
      <c r="O1140" s="22"/>
      <c r="P1140" s="22"/>
      <c r="Q1140" s="22"/>
    </row>
    <row r="1141" spans="2:17" x14ac:dyDescent="0.2">
      <c r="B1141" s="22"/>
      <c r="C1141" s="22"/>
      <c r="D1141" s="22"/>
      <c r="E1141" s="22"/>
      <c r="G1141" s="22"/>
      <c r="H1141" s="22"/>
      <c r="I1141" s="22"/>
      <c r="K1141" s="22"/>
      <c r="L1141" s="22"/>
      <c r="M1141" s="22"/>
      <c r="O1141" s="22"/>
      <c r="P1141" s="22"/>
      <c r="Q1141" s="22"/>
    </row>
    <row r="1142" spans="2:17" x14ac:dyDescent="0.2">
      <c r="B1142" s="22"/>
      <c r="C1142" s="22"/>
      <c r="D1142" s="22"/>
      <c r="E1142" s="22"/>
      <c r="G1142" s="22"/>
      <c r="H1142" s="22"/>
      <c r="I1142" s="22"/>
      <c r="K1142" s="22"/>
      <c r="L1142" s="22"/>
      <c r="M1142" s="22"/>
      <c r="O1142" s="22"/>
      <c r="P1142" s="22"/>
      <c r="Q1142" s="22"/>
    </row>
    <row r="1143" spans="2:17" x14ac:dyDescent="0.2">
      <c r="B1143" s="22"/>
      <c r="C1143" s="22"/>
      <c r="D1143" s="22"/>
      <c r="E1143" s="22"/>
      <c r="G1143" s="22"/>
      <c r="H1143" s="22"/>
      <c r="I1143" s="22"/>
      <c r="K1143" s="22"/>
      <c r="L1143" s="22"/>
      <c r="M1143" s="22"/>
      <c r="O1143" s="22"/>
      <c r="P1143" s="22"/>
      <c r="Q1143" s="22"/>
    </row>
    <row r="1144" spans="2:17" x14ac:dyDescent="0.2">
      <c r="B1144" s="22"/>
      <c r="C1144" s="22"/>
      <c r="D1144" s="22"/>
      <c r="E1144" s="22"/>
      <c r="G1144" s="22"/>
      <c r="H1144" s="22"/>
      <c r="I1144" s="22"/>
      <c r="K1144" s="22"/>
      <c r="L1144" s="22"/>
      <c r="M1144" s="22"/>
      <c r="O1144" s="22"/>
      <c r="P1144" s="22"/>
      <c r="Q1144" s="22"/>
    </row>
    <row r="1145" spans="2:17" x14ac:dyDescent="0.2">
      <c r="B1145" s="22"/>
      <c r="C1145" s="22"/>
      <c r="D1145" s="22"/>
      <c r="E1145" s="22"/>
      <c r="G1145" s="22"/>
      <c r="H1145" s="22"/>
      <c r="I1145" s="22"/>
      <c r="K1145" s="22"/>
      <c r="L1145" s="22"/>
      <c r="M1145" s="22"/>
      <c r="O1145" s="22"/>
      <c r="P1145" s="22"/>
      <c r="Q1145" s="22"/>
    </row>
    <row r="1146" spans="2:17" x14ac:dyDescent="0.2">
      <c r="B1146" s="22"/>
      <c r="C1146" s="22"/>
      <c r="D1146" s="22"/>
      <c r="E1146" s="22"/>
      <c r="G1146" s="22"/>
      <c r="H1146" s="22"/>
      <c r="I1146" s="22"/>
      <c r="K1146" s="22"/>
      <c r="L1146" s="22"/>
      <c r="M1146" s="22"/>
      <c r="O1146" s="22"/>
      <c r="P1146" s="22"/>
      <c r="Q1146" s="22"/>
    </row>
    <row r="1147" spans="2:17" x14ac:dyDescent="0.2">
      <c r="B1147" s="22"/>
      <c r="C1147" s="22"/>
      <c r="D1147" s="22"/>
      <c r="E1147" s="22"/>
      <c r="G1147" s="22"/>
      <c r="H1147" s="22"/>
      <c r="I1147" s="22"/>
      <c r="K1147" s="22"/>
      <c r="L1147" s="22"/>
      <c r="M1147" s="22"/>
      <c r="O1147" s="22"/>
      <c r="P1147" s="22"/>
      <c r="Q1147" s="22"/>
    </row>
    <row r="1148" spans="2:17" x14ac:dyDescent="0.2">
      <c r="B1148" s="22"/>
      <c r="C1148" s="22"/>
      <c r="D1148" s="22"/>
      <c r="E1148" s="22"/>
      <c r="G1148" s="22"/>
      <c r="H1148" s="22"/>
      <c r="I1148" s="22"/>
      <c r="K1148" s="22"/>
      <c r="L1148" s="22"/>
      <c r="M1148" s="22"/>
      <c r="O1148" s="22"/>
      <c r="P1148" s="22"/>
      <c r="Q1148" s="22"/>
    </row>
    <row r="1149" spans="2:17" x14ac:dyDescent="0.2">
      <c r="B1149" s="22"/>
      <c r="C1149" s="22"/>
      <c r="D1149" s="22"/>
      <c r="E1149" s="22"/>
      <c r="G1149" s="22"/>
      <c r="H1149" s="22"/>
      <c r="I1149" s="22"/>
      <c r="K1149" s="22"/>
      <c r="L1149" s="22"/>
      <c r="M1149" s="22"/>
      <c r="O1149" s="22"/>
      <c r="P1149" s="22"/>
      <c r="Q1149" s="22"/>
    </row>
    <row r="1150" spans="2:17" x14ac:dyDescent="0.2">
      <c r="B1150" s="22"/>
      <c r="C1150" s="22"/>
      <c r="D1150" s="22"/>
      <c r="E1150" s="22"/>
      <c r="G1150" s="22"/>
      <c r="H1150" s="22"/>
      <c r="I1150" s="22"/>
      <c r="K1150" s="22"/>
      <c r="L1150" s="22"/>
      <c r="M1150" s="22"/>
      <c r="O1150" s="22"/>
      <c r="P1150" s="22"/>
      <c r="Q1150" s="22"/>
    </row>
    <row r="1151" spans="2:17" x14ac:dyDescent="0.2">
      <c r="B1151" s="22"/>
      <c r="C1151" s="22"/>
      <c r="D1151" s="22"/>
      <c r="E1151" s="22"/>
      <c r="G1151" s="22"/>
      <c r="H1151" s="22"/>
      <c r="I1151" s="22"/>
      <c r="K1151" s="22"/>
      <c r="L1151" s="22"/>
      <c r="M1151" s="22"/>
      <c r="O1151" s="22"/>
      <c r="P1151" s="22"/>
      <c r="Q1151" s="22"/>
    </row>
    <row r="1152" spans="2:17" x14ac:dyDescent="0.2">
      <c r="B1152" s="22"/>
      <c r="C1152" s="22"/>
      <c r="D1152" s="22"/>
      <c r="E1152" s="22"/>
      <c r="G1152" s="22"/>
      <c r="H1152" s="22"/>
      <c r="I1152" s="22"/>
      <c r="K1152" s="22"/>
      <c r="L1152" s="22"/>
      <c r="M1152" s="22"/>
      <c r="O1152" s="22"/>
      <c r="P1152" s="22"/>
      <c r="Q1152" s="22"/>
    </row>
    <row r="1153" spans="2:17" x14ac:dyDescent="0.2">
      <c r="B1153" s="22"/>
      <c r="C1153" s="22"/>
      <c r="D1153" s="22"/>
      <c r="E1153" s="22"/>
      <c r="G1153" s="22"/>
      <c r="H1153" s="22"/>
      <c r="I1153" s="22"/>
      <c r="K1153" s="22"/>
      <c r="L1153" s="22"/>
      <c r="M1153" s="22"/>
      <c r="O1153" s="22"/>
      <c r="P1153" s="22"/>
      <c r="Q1153" s="22"/>
    </row>
    <row r="1154" spans="2:17" x14ac:dyDescent="0.2">
      <c r="B1154" s="22"/>
      <c r="C1154" s="22"/>
      <c r="D1154" s="22"/>
      <c r="E1154" s="22"/>
      <c r="G1154" s="22"/>
      <c r="H1154" s="22"/>
      <c r="I1154" s="22"/>
      <c r="K1154" s="22"/>
      <c r="L1154" s="22"/>
      <c r="M1154" s="22"/>
      <c r="O1154" s="22"/>
      <c r="P1154" s="22"/>
      <c r="Q1154" s="22"/>
    </row>
    <row r="1155" spans="2:17" x14ac:dyDescent="0.2">
      <c r="B1155" s="22"/>
      <c r="C1155" s="22"/>
      <c r="D1155" s="22"/>
      <c r="E1155" s="22"/>
      <c r="G1155" s="22"/>
      <c r="H1155" s="22"/>
      <c r="I1155" s="22"/>
      <c r="K1155" s="22"/>
      <c r="L1155" s="22"/>
      <c r="M1155" s="22"/>
      <c r="O1155" s="22"/>
      <c r="P1155" s="22"/>
      <c r="Q1155" s="22"/>
    </row>
    <row r="1156" spans="2:17" x14ac:dyDescent="0.2">
      <c r="B1156" s="22"/>
      <c r="C1156" s="22"/>
      <c r="D1156" s="22"/>
      <c r="E1156" s="22"/>
      <c r="G1156" s="22"/>
      <c r="H1156" s="22"/>
      <c r="I1156" s="22"/>
      <c r="K1156" s="22"/>
      <c r="L1156" s="22"/>
      <c r="M1156" s="22"/>
      <c r="O1156" s="22"/>
      <c r="P1156" s="22"/>
      <c r="Q1156" s="22"/>
    </row>
    <row r="1157" spans="2:17" x14ac:dyDescent="0.2">
      <c r="B1157" s="22"/>
      <c r="C1157" s="22"/>
      <c r="D1157" s="22"/>
      <c r="E1157" s="22"/>
      <c r="G1157" s="22"/>
      <c r="H1157" s="22"/>
      <c r="I1157" s="22"/>
      <c r="K1157" s="22"/>
      <c r="L1157" s="22"/>
      <c r="M1157" s="22"/>
      <c r="O1157" s="22"/>
      <c r="P1157" s="22"/>
      <c r="Q1157" s="22"/>
    </row>
    <row r="1158" spans="2:17" x14ac:dyDescent="0.2">
      <c r="B1158" s="22"/>
      <c r="C1158" s="22"/>
      <c r="D1158" s="22"/>
      <c r="E1158" s="22"/>
      <c r="G1158" s="22"/>
      <c r="H1158" s="22"/>
      <c r="I1158" s="22"/>
      <c r="K1158" s="22"/>
      <c r="L1158" s="22"/>
      <c r="M1158" s="22"/>
      <c r="O1158" s="22"/>
      <c r="P1158" s="22"/>
      <c r="Q1158" s="22"/>
    </row>
    <row r="1159" spans="2:17" x14ac:dyDescent="0.2">
      <c r="B1159" s="22"/>
      <c r="C1159" s="22"/>
      <c r="D1159" s="22"/>
      <c r="E1159" s="22"/>
      <c r="G1159" s="22"/>
      <c r="H1159" s="22"/>
      <c r="I1159" s="22"/>
      <c r="K1159" s="22"/>
      <c r="L1159" s="22"/>
      <c r="M1159" s="22"/>
      <c r="O1159" s="22"/>
      <c r="P1159" s="22"/>
      <c r="Q1159" s="22"/>
    </row>
    <row r="1160" spans="2:17" x14ac:dyDescent="0.2">
      <c r="B1160" s="22"/>
      <c r="C1160" s="22"/>
      <c r="D1160" s="22"/>
      <c r="E1160" s="22"/>
      <c r="G1160" s="22"/>
      <c r="H1160" s="22"/>
      <c r="I1160" s="22"/>
      <c r="K1160" s="22"/>
      <c r="L1160" s="22"/>
      <c r="M1160" s="22"/>
      <c r="O1160" s="22"/>
      <c r="P1160" s="22"/>
      <c r="Q1160" s="22"/>
    </row>
    <row r="1161" spans="2:17" x14ac:dyDescent="0.2">
      <c r="B1161" s="22"/>
      <c r="C1161" s="22"/>
      <c r="D1161" s="22"/>
      <c r="E1161" s="22"/>
      <c r="G1161" s="22"/>
      <c r="H1161" s="22"/>
      <c r="I1161" s="22"/>
      <c r="K1161" s="22"/>
      <c r="L1161" s="22"/>
      <c r="M1161" s="22"/>
      <c r="O1161" s="22"/>
      <c r="P1161" s="22"/>
      <c r="Q1161" s="22"/>
    </row>
    <row r="1162" spans="2:17" x14ac:dyDescent="0.2">
      <c r="B1162" s="22"/>
      <c r="C1162" s="22"/>
      <c r="D1162" s="22"/>
      <c r="E1162" s="22"/>
      <c r="G1162" s="22"/>
      <c r="H1162" s="22"/>
      <c r="I1162" s="22"/>
      <c r="K1162" s="22"/>
      <c r="L1162" s="22"/>
      <c r="M1162" s="22"/>
      <c r="O1162" s="22"/>
      <c r="P1162" s="22"/>
      <c r="Q1162" s="22"/>
    </row>
    <row r="1163" spans="2:17" x14ac:dyDescent="0.2">
      <c r="B1163" s="22"/>
      <c r="C1163" s="22"/>
      <c r="D1163" s="22"/>
      <c r="E1163" s="22"/>
      <c r="G1163" s="22"/>
      <c r="H1163" s="22"/>
      <c r="I1163" s="22"/>
      <c r="K1163" s="22"/>
      <c r="L1163" s="22"/>
      <c r="M1163" s="22"/>
      <c r="O1163" s="22"/>
      <c r="P1163" s="22"/>
      <c r="Q1163" s="22"/>
    </row>
    <row r="1164" spans="2:17" x14ac:dyDescent="0.2">
      <c r="B1164" s="22"/>
      <c r="C1164" s="22"/>
      <c r="D1164" s="22"/>
      <c r="E1164" s="22"/>
      <c r="G1164" s="22"/>
      <c r="H1164" s="22"/>
      <c r="I1164" s="22"/>
      <c r="K1164" s="22"/>
      <c r="L1164" s="22"/>
      <c r="M1164" s="22"/>
      <c r="O1164" s="22"/>
      <c r="P1164" s="22"/>
      <c r="Q1164" s="22"/>
    </row>
    <row r="1165" spans="2:17" x14ac:dyDescent="0.2">
      <c r="B1165" s="22"/>
      <c r="C1165" s="22"/>
      <c r="D1165" s="22"/>
      <c r="E1165" s="22"/>
      <c r="G1165" s="22"/>
      <c r="H1165" s="22"/>
      <c r="I1165" s="22"/>
      <c r="K1165" s="22"/>
      <c r="L1165" s="22"/>
      <c r="M1165" s="22"/>
      <c r="O1165" s="22"/>
      <c r="P1165" s="22"/>
      <c r="Q1165" s="22"/>
    </row>
    <row r="1166" spans="2:17" x14ac:dyDescent="0.2">
      <c r="B1166" s="22"/>
      <c r="C1166" s="22"/>
      <c r="D1166" s="22"/>
      <c r="E1166" s="22"/>
      <c r="G1166" s="22"/>
      <c r="H1166" s="22"/>
      <c r="I1166" s="22"/>
      <c r="K1166" s="22"/>
      <c r="L1166" s="22"/>
      <c r="M1166" s="22"/>
      <c r="O1166" s="22"/>
      <c r="P1166" s="22"/>
      <c r="Q1166" s="22"/>
    </row>
    <row r="1167" spans="2:17" x14ac:dyDescent="0.2">
      <c r="B1167" s="22"/>
      <c r="C1167" s="22"/>
      <c r="D1167" s="22"/>
      <c r="E1167" s="22"/>
      <c r="G1167" s="22"/>
      <c r="H1167" s="22"/>
      <c r="I1167" s="22"/>
      <c r="K1167" s="22"/>
      <c r="L1167" s="22"/>
      <c r="M1167" s="22"/>
      <c r="O1167" s="22"/>
      <c r="P1167" s="22"/>
      <c r="Q1167" s="22"/>
    </row>
    <row r="1168" spans="2:17" x14ac:dyDescent="0.2">
      <c r="B1168" s="22"/>
      <c r="C1168" s="22"/>
      <c r="D1168" s="22"/>
      <c r="E1168" s="22"/>
      <c r="G1168" s="22"/>
      <c r="H1168" s="22"/>
      <c r="I1168" s="22"/>
      <c r="K1168" s="22"/>
      <c r="L1168" s="22"/>
      <c r="M1168" s="22"/>
      <c r="O1168" s="22"/>
      <c r="P1168" s="22"/>
      <c r="Q1168" s="22"/>
    </row>
    <row r="1169" spans="2:17" x14ac:dyDescent="0.2">
      <c r="B1169" s="22"/>
      <c r="C1169" s="22"/>
      <c r="D1169" s="22"/>
      <c r="E1169" s="22"/>
      <c r="G1169" s="22"/>
      <c r="H1169" s="22"/>
      <c r="I1169" s="22"/>
      <c r="K1169" s="22"/>
      <c r="L1169" s="22"/>
      <c r="M1169" s="22"/>
      <c r="O1169" s="22"/>
      <c r="P1169" s="22"/>
      <c r="Q1169" s="22"/>
    </row>
    <row r="1170" spans="2:17" x14ac:dyDescent="0.2">
      <c r="B1170" s="22"/>
      <c r="C1170" s="22"/>
      <c r="D1170" s="22"/>
      <c r="E1170" s="22"/>
      <c r="G1170" s="22"/>
      <c r="H1170" s="22"/>
      <c r="I1170" s="22"/>
      <c r="K1170" s="22"/>
      <c r="L1170" s="22"/>
      <c r="M1170" s="22"/>
      <c r="O1170" s="22"/>
      <c r="P1170" s="22"/>
      <c r="Q1170" s="22"/>
    </row>
    <row r="1171" spans="2:17" x14ac:dyDescent="0.2">
      <c r="B1171" s="22"/>
      <c r="C1171" s="22"/>
      <c r="D1171" s="22"/>
      <c r="E1171" s="22"/>
      <c r="G1171" s="22"/>
      <c r="H1171" s="22"/>
      <c r="I1171" s="22"/>
      <c r="K1171" s="22"/>
      <c r="L1171" s="22"/>
      <c r="M1171" s="22"/>
      <c r="O1171" s="22"/>
      <c r="P1171" s="22"/>
      <c r="Q1171" s="22"/>
    </row>
    <row r="1172" spans="2:17" x14ac:dyDescent="0.2">
      <c r="B1172" s="22"/>
      <c r="C1172" s="22"/>
      <c r="D1172" s="22"/>
      <c r="E1172" s="22"/>
      <c r="G1172" s="22"/>
      <c r="H1172" s="22"/>
      <c r="I1172" s="22"/>
      <c r="K1172" s="22"/>
      <c r="L1172" s="22"/>
      <c r="M1172" s="22"/>
      <c r="O1172" s="22"/>
      <c r="P1172" s="22"/>
      <c r="Q1172" s="22"/>
    </row>
    <row r="1173" spans="2:17" x14ac:dyDescent="0.2">
      <c r="B1173" s="22"/>
      <c r="C1173" s="22"/>
      <c r="D1173" s="22"/>
      <c r="E1173" s="22"/>
      <c r="G1173" s="22"/>
      <c r="H1173" s="22"/>
      <c r="I1173" s="22"/>
      <c r="K1173" s="22"/>
      <c r="L1173" s="22"/>
      <c r="M1173" s="22"/>
      <c r="O1173" s="22"/>
      <c r="P1173" s="22"/>
      <c r="Q1173" s="22"/>
    </row>
    <row r="1174" spans="2:17" x14ac:dyDescent="0.2">
      <c r="B1174" s="22"/>
      <c r="C1174" s="22"/>
      <c r="D1174" s="22"/>
      <c r="E1174" s="22"/>
      <c r="G1174" s="22"/>
      <c r="H1174" s="22"/>
      <c r="I1174" s="22"/>
      <c r="K1174" s="22"/>
      <c r="L1174" s="22"/>
      <c r="M1174" s="22"/>
      <c r="O1174" s="22"/>
      <c r="P1174" s="22"/>
      <c r="Q1174" s="22"/>
    </row>
    <row r="1175" spans="2:17" x14ac:dyDescent="0.2">
      <c r="B1175" s="22"/>
      <c r="C1175" s="22"/>
      <c r="D1175" s="22"/>
      <c r="E1175" s="22"/>
      <c r="G1175" s="22"/>
      <c r="H1175" s="22"/>
      <c r="I1175" s="22"/>
      <c r="K1175" s="22"/>
      <c r="L1175" s="22"/>
      <c r="M1175" s="22"/>
      <c r="O1175" s="22"/>
      <c r="P1175" s="22"/>
      <c r="Q1175" s="22"/>
    </row>
    <row r="1176" spans="2:17" x14ac:dyDescent="0.2">
      <c r="B1176" s="22"/>
      <c r="C1176" s="22"/>
      <c r="D1176" s="22"/>
      <c r="E1176" s="22"/>
      <c r="G1176" s="22"/>
      <c r="H1176" s="22"/>
      <c r="I1176" s="22"/>
      <c r="K1176" s="22"/>
      <c r="L1176" s="22"/>
      <c r="M1176" s="22"/>
      <c r="O1176" s="22"/>
      <c r="P1176" s="22"/>
      <c r="Q1176" s="22"/>
    </row>
    <row r="1177" spans="2:17" x14ac:dyDescent="0.2">
      <c r="B1177" s="22"/>
      <c r="C1177" s="22"/>
      <c r="D1177" s="22"/>
      <c r="E1177" s="22"/>
      <c r="G1177" s="22"/>
      <c r="H1177" s="22"/>
      <c r="I1177" s="22"/>
      <c r="K1177" s="22"/>
      <c r="L1177" s="22"/>
      <c r="M1177" s="22"/>
      <c r="O1177" s="22"/>
      <c r="P1177" s="22"/>
      <c r="Q1177" s="22"/>
    </row>
    <row r="1178" spans="2:17" x14ac:dyDescent="0.2">
      <c r="B1178" s="22"/>
      <c r="C1178" s="22"/>
      <c r="D1178" s="22"/>
      <c r="E1178" s="22"/>
      <c r="G1178" s="22"/>
      <c r="H1178" s="22"/>
      <c r="I1178" s="22"/>
      <c r="K1178" s="22"/>
      <c r="L1178" s="22"/>
      <c r="M1178" s="22"/>
      <c r="O1178" s="22"/>
      <c r="P1178" s="22"/>
      <c r="Q1178" s="22"/>
    </row>
    <row r="1179" spans="2:17" x14ac:dyDescent="0.2">
      <c r="B1179" s="22"/>
      <c r="C1179" s="22"/>
      <c r="D1179" s="22"/>
      <c r="E1179" s="22"/>
      <c r="G1179" s="22"/>
      <c r="H1179" s="22"/>
      <c r="I1179" s="22"/>
      <c r="K1179" s="22"/>
      <c r="L1179" s="22"/>
      <c r="M1179" s="22"/>
      <c r="O1179" s="22"/>
      <c r="P1179" s="22"/>
      <c r="Q1179" s="22"/>
    </row>
    <row r="1180" spans="2:17" x14ac:dyDescent="0.2">
      <c r="B1180" s="22"/>
      <c r="C1180" s="22"/>
      <c r="D1180" s="22"/>
      <c r="E1180" s="22"/>
      <c r="G1180" s="22"/>
      <c r="H1180" s="22"/>
      <c r="I1180" s="22"/>
      <c r="K1180" s="22"/>
      <c r="L1180" s="22"/>
      <c r="M1180" s="22"/>
      <c r="O1180" s="22"/>
      <c r="P1180" s="22"/>
      <c r="Q1180" s="22"/>
    </row>
    <row r="1181" spans="2:17" x14ac:dyDescent="0.2">
      <c r="B1181" s="22"/>
      <c r="C1181" s="22"/>
      <c r="D1181" s="22"/>
      <c r="E1181" s="22"/>
      <c r="G1181" s="22"/>
      <c r="H1181" s="22"/>
      <c r="I1181" s="22"/>
      <c r="K1181" s="22"/>
      <c r="L1181" s="22"/>
      <c r="M1181" s="22"/>
      <c r="O1181" s="22"/>
      <c r="P1181" s="22"/>
      <c r="Q1181" s="22"/>
    </row>
    <row r="1182" spans="2:17" x14ac:dyDescent="0.2">
      <c r="B1182" s="22"/>
      <c r="C1182" s="22"/>
      <c r="D1182" s="22"/>
      <c r="E1182" s="22"/>
      <c r="G1182" s="22"/>
      <c r="H1182" s="22"/>
      <c r="I1182" s="22"/>
      <c r="K1182" s="22"/>
      <c r="L1182" s="22"/>
      <c r="M1182" s="22"/>
      <c r="O1182" s="22"/>
      <c r="P1182" s="22"/>
      <c r="Q1182" s="22"/>
    </row>
    <row r="1183" spans="2:17" x14ac:dyDescent="0.2">
      <c r="B1183" s="22"/>
      <c r="C1183" s="22"/>
      <c r="D1183" s="22"/>
      <c r="E1183" s="22"/>
      <c r="G1183" s="22"/>
      <c r="H1183" s="22"/>
      <c r="I1183" s="22"/>
      <c r="K1183" s="22"/>
      <c r="L1183" s="22"/>
      <c r="M1183" s="22"/>
      <c r="O1183" s="22"/>
      <c r="P1183" s="22"/>
      <c r="Q1183" s="22"/>
    </row>
    <row r="1184" spans="2:17" x14ac:dyDescent="0.2">
      <c r="B1184" s="22"/>
      <c r="C1184" s="22"/>
      <c r="D1184" s="22"/>
      <c r="E1184" s="22"/>
      <c r="G1184" s="22"/>
      <c r="H1184" s="22"/>
      <c r="I1184" s="22"/>
      <c r="K1184" s="22"/>
      <c r="L1184" s="22"/>
      <c r="M1184" s="22"/>
      <c r="O1184" s="22"/>
      <c r="P1184" s="22"/>
      <c r="Q1184" s="22"/>
    </row>
    <row r="1185" spans="2:17" x14ac:dyDescent="0.2">
      <c r="B1185" s="22"/>
      <c r="C1185" s="22"/>
      <c r="D1185" s="22"/>
      <c r="E1185" s="22"/>
      <c r="G1185" s="22"/>
      <c r="H1185" s="22"/>
      <c r="I1185" s="22"/>
      <c r="K1185" s="22"/>
      <c r="L1185" s="22"/>
      <c r="M1185" s="22"/>
      <c r="O1185" s="22"/>
      <c r="P1185" s="22"/>
      <c r="Q1185" s="22"/>
    </row>
    <row r="1186" spans="2:17" x14ac:dyDescent="0.2">
      <c r="B1186" s="22"/>
      <c r="C1186" s="22"/>
      <c r="D1186" s="22"/>
      <c r="E1186" s="22"/>
      <c r="G1186" s="22"/>
      <c r="H1186" s="22"/>
      <c r="I1186" s="22"/>
      <c r="K1186" s="22"/>
      <c r="L1186" s="22"/>
      <c r="M1186" s="22"/>
      <c r="O1186" s="22"/>
      <c r="P1186" s="22"/>
      <c r="Q1186" s="22"/>
    </row>
    <row r="1187" spans="2:17" x14ac:dyDescent="0.2">
      <c r="B1187" s="22"/>
      <c r="C1187" s="22"/>
      <c r="D1187" s="22"/>
      <c r="E1187" s="22"/>
      <c r="G1187" s="22"/>
      <c r="H1187" s="22"/>
      <c r="I1187" s="22"/>
      <c r="K1187" s="22"/>
      <c r="L1187" s="22"/>
      <c r="M1187" s="22"/>
      <c r="O1187" s="22"/>
      <c r="P1187" s="22"/>
      <c r="Q1187" s="22"/>
    </row>
    <row r="1188" spans="2:17" x14ac:dyDescent="0.2">
      <c r="B1188" s="22"/>
      <c r="C1188" s="22"/>
      <c r="D1188" s="22"/>
      <c r="E1188" s="22"/>
      <c r="G1188" s="22"/>
      <c r="H1188" s="22"/>
      <c r="I1188" s="22"/>
      <c r="K1188" s="22"/>
      <c r="L1188" s="22"/>
      <c r="M1188" s="22"/>
      <c r="O1188" s="22"/>
      <c r="P1188" s="22"/>
      <c r="Q1188" s="22"/>
    </row>
    <row r="1189" spans="2:17" x14ac:dyDescent="0.2">
      <c r="B1189" s="22"/>
      <c r="C1189" s="22"/>
      <c r="D1189" s="22"/>
      <c r="E1189" s="22"/>
      <c r="G1189" s="22"/>
      <c r="H1189" s="22"/>
      <c r="I1189" s="22"/>
      <c r="K1189" s="22"/>
      <c r="L1189" s="22"/>
      <c r="M1189" s="22"/>
      <c r="O1189" s="22"/>
      <c r="P1189" s="22"/>
      <c r="Q1189" s="22"/>
    </row>
    <row r="1190" spans="2:17" x14ac:dyDescent="0.2">
      <c r="B1190" s="22"/>
      <c r="C1190" s="22"/>
      <c r="D1190" s="22"/>
      <c r="E1190" s="22"/>
      <c r="G1190" s="22"/>
      <c r="H1190" s="22"/>
      <c r="I1190" s="22"/>
      <c r="K1190" s="22"/>
      <c r="L1190" s="22"/>
      <c r="M1190" s="22"/>
      <c r="O1190" s="22"/>
      <c r="P1190" s="22"/>
      <c r="Q1190" s="22"/>
    </row>
    <row r="1191" spans="2:17" x14ac:dyDescent="0.2">
      <c r="B1191" s="22"/>
      <c r="C1191" s="22"/>
      <c r="D1191" s="22"/>
      <c r="E1191" s="22"/>
      <c r="G1191" s="22"/>
      <c r="H1191" s="22"/>
      <c r="I1191" s="22"/>
      <c r="K1191" s="22"/>
      <c r="L1191" s="22"/>
      <c r="M1191" s="22"/>
      <c r="O1191" s="22"/>
      <c r="P1191" s="22"/>
      <c r="Q1191" s="22"/>
    </row>
    <row r="1192" spans="2:17" x14ac:dyDescent="0.2">
      <c r="B1192" s="22"/>
      <c r="C1192" s="22"/>
      <c r="D1192" s="22"/>
      <c r="E1192" s="22"/>
      <c r="G1192" s="22"/>
      <c r="H1192" s="22"/>
      <c r="I1192" s="22"/>
      <c r="K1192" s="22"/>
      <c r="L1192" s="22"/>
      <c r="M1192" s="22"/>
      <c r="O1192" s="22"/>
      <c r="P1192" s="22"/>
      <c r="Q1192" s="22"/>
    </row>
    <row r="1193" spans="2:17" x14ac:dyDescent="0.2">
      <c r="B1193" s="22"/>
      <c r="C1193" s="22"/>
      <c r="D1193" s="22"/>
      <c r="E1193" s="22"/>
      <c r="G1193" s="22"/>
      <c r="H1193" s="22"/>
      <c r="I1193" s="22"/>
      <c r="K1193" s="22"/>
      <c r="L1193" s="22"/>
      <c r="M1193" s="22"/>
      <c r="O1193" s="22"/>
      <c r="P1193" s="22"/>
      <c r="Q1193" s="22"/>
    </row>
    <row r="1194" spans="2:17" x14ac:dyDescent="0.2">
      <c r="B1194" s="22"/>
      <c r="C1194" s="22"/>
      <c r="D1194" s="22"/>
      <c r="E1194" s="22"/>
      <c r="G1194" s="22"/>
      <c r="H1194" s="22"/>
      <c r="I1194" s="22"/>
      <c r="K1194" s="22"/>
      <c r="L1194" s="22"/>
      <c r="M1194" s="22"/>
      <c r="O1194" s="22"/>
      <c r="P1194" s="22"/>
      <c r="Q1194" s="22"/>
    </row>
    <row r="1195" spans="2:17" x14ac:dyDescent="0.2">
      <c r="B1195" s="22"/>
      <c r="C1195" s="22"/>
      <c r="D1195" s="22"/>
      <c r="E1195" s="22"/>
      <c r="G1195" s="22"/>
      <c r="H1195" s="22"/>
      <c r="I1195" s="22"/>
      <c r="K1195" s="22"/>
      <c r="L1195" s="22"/>
      <c r="M1195" s="22"/>
      <c r="O1195" s="22"/>
      <c r="P1195" s="22"/>
      <c r="Q1195" s="22"/>
    </row>
    <row r="1196" spans="2:17" x14ac:dyDescent="0.2">
      <c r="B1196" s="22"/>
      <c r="C1196" s="22"/>
      <c r="D1196" s="22"/>
      <c r="E1196" s="22"/>
      <c r="G1196" s="22"/>
      <c r="H1196" s="22"/>
      <c r="I1196" s="22"/>
      <c r="K1196" s="22"/>
      <c r="L1196" s="22"/>
      <c r="M1196" s="22"/>
      <c r="O1196" s="22"/>
      <c r="P1196" s="22"/>
      <c r="Q1196" s="22"/>
    </row>
    <row r="1197" spans="2:17" x14ac:dyDescent="0.2">
      <c r="B1197" s="22"/>
      <c r="C1197" s="22"/>
      <c r="D1197" s="22"/>
      <c r="E1197" s="22"/>
      <c r="G1197" s="22"/>
      <c r="H1197" s="22"/>
      <c r="I1197" s="22"/>
      <c r="K1197" s="22"/>
      <c r="L1197" s="22"/>
      <c r="M1197" s="22"/>
      <c r="O1197" s="22"/>
      <c r="P1197" s="22"/>
      <c r="Q1197" s="22"/>
    </row>
    <row r="1198" spans="2:17" x14ac:dyDescent="0.2">
      <c r="B1198" s="22"/>
      <c r="C1198" s="22"/>
      <c r="D1198" s="22"/>
      <c r="E1198" s="22"/>
      <c r="G1198" s="22"/>
      <c r="H1198" s="22"/>
      <c r="I1198" s="22"/>
      <c r="K1198" s="22"/>
      <c r="L1198" s="22"/>
      <c r="M1198" s="22"/>
      <c r="O1198" s="22"/>
      <c r="P1198" s="22"/>
      <c r="Q1198" s="22"/>
    </row>
    <row r="1199" spans="2:17" x14ac:dyDescent="0.2">
      <c r="B1199" s="22"/>
      <c r="C1199" s="22"/>
      <c r="D1199" s="22"/>
      <c r="E1199" s="22"/>
      <c r="G1199" s="22"/>
      <c r="H1199" s="22"/>
      <c r="I1199" s="22"/>
      <c r="K1199" s="22"/>
      <c r="L1199" s="22"/>
      <c r="M1199" s="22"/>
      <c r="O1199" s="22"/>
      <c r="P1199" s="22"/>
      <c r="Q1199" s="22"/>
    </row>
    <row r="1200" spans="2:17" x14ac:dyDescent="0.2">
      <c r="B1200" s="22"/>
      <c r="C1200" s="22"/>
      <c r="D1200" s="22"/>
      <c r="E1200" s="22"/>
      <c r="G1200" s="22"/>
      <c r="H1200" s="22"/>
      <c r="I1200" s="22"/>
      <c r="K1200" s="22"/>
      <c r="L1200" s="22"/>
      <c r="M1200" s="22"/>
      <c r="O1200" s="22"/>
      <c r="P1200" s="22"/>
      <c r="Q1200" s="22"/>
    </row>
    <row r="1201" spans="2:17" x14ac:dyDescent="0.2">
      <c r="B1201" s="22"/>
      <c r="C1201" s="22"/>
      <c r="D1201" s="22"/>
      <c r="E1201" s="22"/>
      <c r="G1201" s="22"/>
      <c r="H1201" s="22"/>
      <c r="I1201" s="22"/>
      <c r="K1201" s="22"/>
      <c r="L1201" s="22"/>
      <c r="M1201" s="22"/>
      <c r="O1201" s="22"/>
      <c r="P1201" s="22"/>
      <c r="Q1201" s="22"/>
    </row>
    <row r="1202" spans="2:17" x14ac:dyDescent="0.2">
      <c r="B1202" s="22"/>
      <c r="C1202" s="22"/>
      <c r="D1202" s="22"/>
      <c r="E1202" s="22"/>
      <c r="G1202" s="22"/>
      <c r="H1202" s="22"/>
      <c r="I1202" s="22"/>
      <c r="K1202" s="22"/>
      <c r="L1202" s="22"/>
      <c r="M1202" s="22"/>
      <c r="O1202" s="22"/>
      <c r="P1202" s="22"/>
      <c r="Q1202" s="22"/>
    </row>
    <row r="1203" spans="2:17" x14ac:dyDescent="0.2">
      <c r="B1203" s="22"/>
      <c r="C1203" s="22"/>
      <c r="D1203" s="22"/>
      <c r="E1203" s="22"/>
      <c r="G1203" s="22"/>
      <c r="H1203" s="22"/>
      <c r="I1203" s="22"/>
      <c r="K1203" s="22"/>
      <c r="L1203" s="22"/>
      <c r="M1203" s="22"/>
      <c r="O1203" s="22"/>
      <c r="P1203" s="22"/>
      <c r="Q1203" s="22"/>
    </row>
    <row r="1204" spans="2:17" x14ac:dyDescent="0.2">
      <c r="B1204" s="22"/>
      <c r="C1204" s="22"/>
      <c r="D1204" s="22"/>
      <c r="E1204" s="22"/>
      <c r="G1204" s="22"/>
      <c r="H1204" s="22"/>
      <c r="I1204" s="22"/>
      <c r="K1204" s="22"/>
      <c r="L1204" s="22"/>
      <c r="M1204" s="22"/>
      <c r="O1204" s="22"/>
      <c r="P1204" s="22"/>
      <c r="Q1204" s="22"/>
    </row>
    <row r="1205" spans="2:17" x14ac:dyDescent="0.2">
      <c r="B1205" s="22"/>
      <c r="C1205" s="22"/>
      <c r="D1205" s="22"/>
      <c r="E1205" s="22"/>
      <c r="G1205" s="22"/>
      <c r="H1205" s="22"/>
      <c r="I1205" s="22"/>
      <c r="K1205" s="22"/>
      <c r="L1205" s="22"/>
      <c r="M1205" s="22"/>
      <c r="O1205" s="22"/>
      <c r="P1205" s="22"/>
      <c r="Q1205" s="22"/>
    </row>
    <row r="1206" spans="2:17" x14ac:dyDescent="0.2">
      <c r="B1206" s="22"/>
      <c r="C1206" s="22"/>
      <c r="D1206" s="22"/>
      <c r="E1206" s="22"/>
      <c r="G1206" s="22"/>
      <c r="H1206" s="22"/>
      <c r="I1206" s="22"/>
      <c r="K1206" s="22"/>
      <c r="L1206" s="22"/>
      <c r="M1206" s="22"/>
      <c r="O1206" s="22"/>
      <c r="P1206" s="22"/>
      <c r="Q1206" s="22"/>
    </row>
    <row r="1207" spans="2:17" x14ac:dyDescent="0.2">
      <c r="B1207" s="22"/>
      <c r="C1207" s="22"/>
      <c r="D1207" s="22"/>
      <c r="E1207" s="22"/>
      <c r="G1207" s="22"/>
      <c r="H1207" s="22"/>
      <c r="I1207" s="22"/>
      <c r="K1207" s="22"/>
      <c r="L1207" s="22"/>
      <c r="M1207" s="22"/>
      <c r="O1207" s="22"/>
      <c r="P1207" s="22"/>
      <c r="Q1207" s="22"/>
    </row>
    <row r="1208" spans="2:17" x14ac:dyDescent="0.2">
      <c r="B1208" s="22"/>
      <c r="C1208" s="22"/>
      <c r="D1208" s="22"/>
      <c r="E1208" s="22"/>
      <c r="G1208" s="22"/>
      <c r="H1208" s="22"/>
      <c r="I1208" s="22"/>
      <c r="K1208" s="22"/>
      <c r="L1208" s="22"/>
      <c r="M1208" s="22"/>
      <c r="O1208" s="22"/>
      <c r="P1208" s="22"/>
      <c r="Q1208" s="22"/>
    </row>
    <row r="1209" spans="2:17" x14ac:dyDescent="0.2">
      <c r="B1209" s="22"/>
      <c r="C1209" s="22"/>
      <c r="D1209" s="22"/>
      <c r="E1209" s="22"/>
      <c r="G1209" s="22"/>
      <c r="H1209" s="22"/>
      <c r="I1209" s="22"/>
      <c r="K1209" s="22"/>
      <c r="L1209" s="22"/>
      <c r="M1209" s="22"/>
      <c r="O1209" s="22"/>
      <c r="P1209" s="22"/>
      <c r="Q1209" s="22"/>
    </row>
    <row r="1210" spans="2:17" x14ac:dyDescent="0.2">
      <c r="B1210" s="22"/>
      <c r="C1210" s="22"/>
      <c r="D1210" s="22"/>
      <c r="E1210" s="22"/>
      <c r="G1210" s="22"/>
      <c r="H1210" s="22"/>
      <c r="I1210" s="22"/>
      <c r="K1210" s="22"/>
      <c r="L1210" s="22"/>
      <c r="M1210" s="22"/>
      <c r="O1210" s="22"/>
      <c r="P1210" s="22"/>
      <c r="Q1210" s="22"/>
    </row>
    <row r="1211" spans="2:17" x14ac:dyDescent="0.2">
      <c r="B1211" s="22"/>
      <c r="C1211" s="22"/>
      <c r="D1211" s="22"/>
      <c r="E1211" s="22"/>
      <c r="G1211" s="22"/>
      <c r="H1211" s="22"/>
      <c r="I1211" s="22"/>
      <c r="K1211" s="22"/>
      <c r="L1211" s="22"/>
      <c r="M1211" s="22"/>
      <c r="O1211" s="22"/>
      <c r="P1211" s="22"/>
      <c r="Q1211" s="22"/>
    </row>
    <row r="1212" spans="2:17" x14ac:dyDescent="0.2">
      <c r="B1212" s="22"/>
      <c r="C1212" s="22"/>
      <c r="D1212" s="22"/>
      <c r="E1212" s="22"/>
      <c r="G1212" s="22"/>
      <c r="H1212" s="22"/>
      <c r="I1212" s="22"/>
      <c r="K1212" s="22"/>
      <c r="L1212" s="22"/>
      <c r="M1212" s="22"/>
      <c r="O1212" s="22"/>
      <c r="P1212" s="22"/>
      <c r="Q1212" s="22"/>
    </row>
    <row r="1213" spans="2:17" x14ac:dyDescent="0.2">
      <c r="B1213" s="22"/>
      <c r="C1213" s="22"/>
      <c r="D1213" s="22"/>
      <c r="E1213" s="22"/>
      <c r="G1213" s="22"/>
      <c r="H1213" s="22"/>
      <c r="I1213" s="22"/>
      <c r="K1213" s="22"/>
      <c r="L1213" s="22"/>
      <c r="M1213" s="22"/>
      <c r="O1213" s="22"/>
      <c r="P1213" s="22"/>
      <c r="Q1213" s="22"/>
    </row>
    <row r="1214" spans="2:17" x14ac:dyDescent="0.2">
      <c r="B1214" s="22"/>
      <c r="C1214" s="22"/>
      <c r="D1214" s="22"/>
      <c r="E1214" s="22"/>
      <c r="G1214" s="22"/>
      <c r="H1214" s="22"/>
      <c r="I1214" s="22"/>
      <c r="K1214" s="22"/>
      <c r="L1214" s="22"/>
      <c r="M1214" s="22"/>
      <c r="O1214" s="22"/>
      <c r="P1214" s="22"/>
      <c r="Q1214" s="22"/>
    </row>
    <row r="1215" spans="2:17" x14ac:dyDescent="0.2">
      <c r="B1215" s="22"/>
      <c r="C1215" s="22"/>
      <c r="D1215" s="22"/>
      <c r="E1215" s="22"/>
      <c r="G1215" s="22"/>
      <c r="H1215" s="22"/>
      <c r="I1215" s="22"/>
      <c r="K1215" s="22"/>
      <c r="L1215" s="22"/>
      <c r="M1215" s="22"/>
      <c r="O1215" s="22"/>
      <c r="P1215" s="22"/>
      <c r="Q1215" s="22"/>
    </row>
    <row r="1216" spans="2:17" x14ac:dyDescent="0.2">
      <c r="B1216" s="22"/>
      <c r="C1216" s="22"/>
      <c r="D1216" s="22"/>
      <c r="E1216" s="22"/>
      <c r="G1216" s="22"/>
      <c r="H1216" s="22"/>
      <c r="I1216" s="22"/>
      <c r="K1216" s="22"/>
      <c r="L1216" s="22"/>
      <c r="M1216" s="22"/>
      <c r="O1216" s="22"/>
      <c r="P1216" s="22"/>
      <c r="Q1216" s="22"/>
    </row>
    <row r="1217" spans="2:17" x14ac:dyDescent="0.2">
      <c r="B1217" s="22"/>
      <c r="C1217" s="22"/>
      <c r="D1217" s="22"/>
      <c r="E1217" s="22"/>
      <c r="G1217" s="22"/>
      <c r="H1217" s="22"/>
      <c r="I1217" s="22"/>
      <c r="K1217" s="22"/>
      <c r="L1217" s="22"/>
      <c r="M1217" s="22"/>
      <c r="O1217" s="22"/>
      <c r="P1217" s="22"/>
      <c r="Q1217" s="22"/>
    </row>
    <row r="1218" spans="2:17" x14ac:dyDescent="0.2">
      <c r="B1218" s="22"/>
      <c r="C1218" s="22"/>
      <c r="D1218" s="22"/>
      <c r="E1218" s="22"/>
      <c r="G1218" s="22"/>
      <c r="H1218" s="22"/>
      <c r="I1218" s="22"/>
      <c r="K1218" s="22"/>
      <c r="L1218" s="22"/>
      <c r="M1218" s="22"/>
      <c r="O1218" s="22"/>
      <c r="P1218" s="22"/>
      <c r="Q1218" s="22"/>
    </row>
    <row r="1219" spans="2:17" x14ac:dyDescent="0.2">
      <c r="B1219" s="22"/>
      <c r="C1219" s="22"/>
      <c r="D1219" s="22"/>
      <c r="E1219" s="22"/>
      <c r="G1219" s="22"/>
      <c r="H1219" s="22"/>
      <c r="I1219" s="22"/>
      <c r="K1219" s="22"/>
      <c r="L1219" s="22"/>
      <c r="M1219" s="22"/>
      <c r="O1219" s="22"/>
      <c r="P1219" s="22"/>
      <c r="Q1219" s="22"/>
    </row>
    <row r="1220" spans="2:17" x14ac:dyDescent="0.2">
      <c r="B1220" s="22"/>
      <c r="C1220" s="22"/>
      <c r="D1220" s="22"/>
      <c r="E1220" s="22"/>
      <c r="G1220" s="22"/>
      <c r="H1220" s="22"/>
      <c r="I1220" s="22"/>
      <c r="K1220" s="22"/>
      <c r="L1220" s="22"/>
      <c r="M1220" s="22"/>
      <c r="O1220" s="22"/>
      <c r="P1220" s="22"/>
      <c r="Q1220" s="22"/>
    </row>
    <row r="1221" spans="2:17" x14ac:dyDescent="0.2">
      <c r="B1221" s="22"/>
      <c r="C1221" s="22"/>
      <c r="D1221" s="22"/>
      <c r="E1221" s="22"/>
      <c r="G1221" s="22"/>
      <c r="H1221" s="22"/>
      <c r="I1221" s="22"/>
      <c r="K1221" s="22"/>
      <c r="L1221" s="22"/>
      <c r="M1221" s="22"/>
      <c r="O1221" s="22"/>
      <c r="P1221" s="22"/>
      <c r="Q1221" s="22"/>
    </row>
    <row r="1222" spans="2:17" x14ac:dyDescent="0.2">
      <c r="B1222" s="22"/>
      <c r="C1222" s="22"/>
      <c r="D1222" s="22"/>
      <c r="E1222" s="22"/>
      <c r="G1222" s="22"/>
      <c r="H1222" s="22"/>
      <c r="I1222" s="22"/>
      <c r="K1222" s="22"/>
      <c r="L1222" s="22"/>
      <c r="M1222" s="22"/>
      <c r="O1222" s="22"/>
      <c r="P1222" s="22"/>
      <c r="Q1222" s="22"/>
    </row>
    <row r="1223" spans="2:17" x14ac:dyDescent="0.2">
      <c r="B1223" s="22"/>
      <c r="C1223" s="22"/>
      <c r="D1223" s="22"/>
      <c r="E1223" s="22"/>
      <c r="G1223" s="22"/>
      <c r="H1223" s="22"/>
      <c r="I1223" s="22"/>
      <c r="K1223" s="22"/>
      <c r="L1223" s="22"/>
      <c r="M1223" s="22"/>
      <c r="O1223" s="22"/>
      <c r="P1223" s="22"/>
      <c r="Q1223" s="22"/>
    </row>
    <row r="1224" spans="2:17" x14ac:dyDescent="0.2">
      <c r="B1224" s="22"/>
      <c r="C1224" s="22"/>
      <c r="D1224" s="22"/>
      <c r="E1224" s="22"/>
      <c r="G1224" s="22"/>
      <c r="H1224" s="22"/>
      <c r="I1224" s="22"/>
      <c r="K1224" s="22"/>
      <c r="L1224" s="22"/>
      <c r="M1224" s="22"/>
      <c r="O1224" s="22"/>
      <c r="P1224" s="22"/>
      <c r="Q1224" s="22"/>
    </row>
    <row r="1225" spans="2:17" x14ac:dyDescent="0.2">
      <c r="B1225" s="22"/>
      <c r="C1225" s="22"/>
      <c r="D1225" s="22"/>
      <c r="E1225" s="22"/>
      <c r="G1225" s="22"/>
      <c r="H1225" s="22"/>
      <c r="I1225" s="22"/>
      <c r="K1225" s="22"/>
      <c r="L1225" s="22"/>
      <c r="M1225" s="22"/>
      <c r="O1225" s="22"/>
      <c r="P1225" s="22"/>
      <c r="Q1225" s="22"/>
    </row>
    <row r="1226" spans="2:17" x14ac:dyDescent="0.2">
      <c r="B1226" s="22"/>
      <c r="C1226" s="22"/>
      <c r="D1226" s="22"/>
      <c r="E1226" s="22"/>
      <c r="G1226" s="22"/>
      <c r="H1226" s="22"/>
      <c r="I1226" s="22"/>
      <c r="K1226" s="22"/>
      <c r="L1226" s="22"/>
      <c r="M1226" s="22"/>
      <c r="O1226" s="22"/>
      <c r="P1226" s="22"/>
      <c r="Q1226" s="22"/>
    </row>
    <row r="1227" spans="2:17" x14ac:dyDescent="0.2">
      <c r="B1227" s="22"/>
      <c r="C1227" s="22"/>
      <c r="D1227" s="22"/>
      <c r="E1227" s="22"/>
      <c r="G1227" s="22"/>
      <c r="H1227" s="22"/>
      <c r="I1227" s="22"/>
      <c r="K1227" s="22"/>
      <c r="L1227" s="22"/>
      <c r="M1227" s="22"/>
      <c r="O1227" s="22"/>
      <c r="P1227" s="22"/>
      <c r="Q1227" s="22"/>
    </row>
    <row r="1228" spans="2:17" x14ac:dyDescent="0.2">
      <c r="B1228" s="22"/>
      <c r="C1228" s="22"/>
      <c r="D1228" s="22"/>
      <c r="E1228" s="22"/>
      <c r="G1228" s="22"/>
      <c r="H1228" s="22"/>
      <c r="I1228" s="22"/>
      <c r="K1228" s="22"/>
      <c r="L1228" s="22"/>
      <c r="M1228" s="22"/>
      <c r="O1228" s="22"/>
      <c r="P1228" s="22"/>
      <c r="Q1228" s="22"/>
    </row>
    <row r="1229" spans="2:17" x14ac:dyDescent="0.2">
      <c r="B1229" s="22"/>
      <c r="C1229" s="22"/>
      <c r="D1229" s="22"/>
      <c r="E1229" s="22"/>
      <c r="G1229" s="22"/>
      <c r="H1229" s="22"/>
      <c r="I1229" s="22"/>
      <c r="K1229" s="22"/>
      <c r="L1229" s="22"/>
      <c r="M1229" s="22"/>
      <c r="O1229" s="22"/>
      <c r="P1229" s="22"/>
      <c r="Q1229" s="22"/>
    </row>
    <row r="1230" spans="2:17" x14ac:dyDescent="0.2">
      <c r="B1230" s="22"/>
      <c r="C1230" s="22"/>
      <c r="D1230" s="22"/>
      <c r="E1230" s="22"/>
      <c r="G1230" s="22"/>
      <c r="H1230" s="22"/>
      <c r="I1230" s="22"/>
      <c r="K1230" s="22"/>
      <c r="L1230" s="22"/>
      <c r="M1230" s="22"/>
      <c r="O1230" s="22"/>
      <c r="P1230" s="22"/>
      <c r="Q1230" s="22"/>
    </row>
    <row r="1231" spans="2:17" x14ac:dyDescent="0.2">
      <c r="B1231" s="22"/>
      <c r="C1231" s="22"/>
      <c r="D1231" s="22"/>
      <c r="E1231" s="22"/>
      <c r="G1231" s="22"/>
      <c r="H1231" s="22"/>
      <c r="I1231" s="22"/>
      <c r="K1231" s="22"/>
      <c r="L1231" s="22"/>
      <c r="M1231" s="22"/>
      <c r="O1231" s="22"/>
      <c r="P1231" s="22"/>
      <c r="Q1231" s="22"/>
    </row>
    <row r="1232" spans="2:17" x14ac:dyDescent="0.2">
      <c r="B1232" s="22"/>
      <c r="C1232" s="22"/>
      <c r="D1232" s="22"/>
      <c r="E1232" s="22"/>
      <c r="G1232" s="22"/>
      <c r="H1232" s="22"/>
      <c r="I1232" s="22"/>
      <c r="K1232" s="22"/>
      <c r="L1232" s="22"/>
      <c r="M1232" s="22"/>
      <c r="O1232" s="22"/>
      <c r="P1232" s="22"/>
      <c r="Q1232" s="22"/>
    </row>
    <row r="1233" spans="2:17" x14ac:dyDescent="0.2">
      <c r="B1233" s="22"/>
      <c r="C1233" s="22"/>
      <c r="D1233" s="22"/>
      <c r="E1233" s="22"/>
      <c r="G1233" s="22"/>
      <c r="H1233" s="22"/>
      <c r="I1233" s="22"/>
      <c r="K1233" s="22"/>
      <c r="L1233" s="22"/>
      <c r="M1233" s="22"/>
      <c r="O1233" s="22"/>
      <c r="P1233" s="22"/>
      <c r="Q1233" s="22"/>
    </row>
    <row r="1234" spans="2:17" x14ac:dyDescent="0.2">
      <c r="B1234" s="22"/>
      <c r="C1234" s="22"/>
      <c r="D1234" s="22"/>
      <c r="E1234" s="22"/>
      <c r="G1234" s="22"/>
      <c r="H1234" s="22"/>
      <c r="I1234" s="22"/>
      <c r="K1234" s="22"/>
      <c r="L1234" s="22"/>
      <c r="M1234" s="22"/>
      <c r="O1234" s="22"/>
      <c r="P1234" s="22"/>
      <c r="Q1234" s="22"/>
    </row>
    <row r="1235" spans="2:17" x14ac:dyDescent="0.2">
      <c r="B1235" s="22"/>
      <c r="C1235" s="22"/>
      <c r="D1235" s="22"/>
      <c r="E1235" s="22"/>
      <c r="G1235" s="22"/>
      <c r="H1235" s="22"/>
      <c r="I1235" s="22"/>
      <c r="K1235" s="22"/>
      <c r="L1235" s="22"/>
      <c r="M1235" s="22"/>
      <c r="O1235" s="22"/>
      <c r="P1235" s="22"/>
      <c r="Q1235" s="22"/>
    </row>
    <row r="1236" spans="2:17" x14ac:dyDescent="0.2">
      <c r="B1236" s="22"/>
      <c r="C1236" s="22"/>
      <c r="D1236" s="22"/>
      <c r="E1236" s="22"/>
      <c r="G1236" s="22"/>
      <c r="H1236" s="22"/>
      <c r="I1236" s="22"/>
      <c r="K1236" s="22"/>
      <c r="L1236" s="22"/>
      <c r="M1236" s="22"/>
      <c r="O1236" s="22"/>
      <c r="P1236" s="22"/>
      <c r="Q1236" s="22"/>
    </row>
    <row r="1237" spans="2:17" x14ac:dyDescent="0.2">
      <c r="B1237" s="22"/>
      <c r="C1237" s="22"/>
      <c r="D1237" s="22"/>
      <c r="E1237" s="22"/>
      <c r="G1237" s="22"/>
      <c r="H1237" s="22"/>
      <c r="I1237" s="22"/>
      <c r="K1237" s="22"/>
      <c r="L1237" s="22"/>
      <c r="M1237" s="22"/>
      <c r="O1237" s="22"/>
      <c r="P1237" s="22"/>
      <c r="Q1237" s="22"/>
    </row>
    <row r="1238" spans="2:17" x14ac:dyDescent="0.2">
      <c r="B1238" s="22"/>
      <c r="C1238" s="22"/>
      <c r="D1238" s="22"/>
      <c r="E1238" s="22"/>
      <c r="G1238" s="22"/>
      <c r="H1238" s="22"/>
      <c r="I1238" s="22"/>
      <c r="K1238" s="22"/>
      <c r="L1238" s="22"/>
      <c r="M1238" s="22"/>
      <c r="O1238" s="22"/>
      <c r="P1238" s="22"/>
      <c r="Q1238" s="22"/>
    </row>
    <row r="1239" spans="2:17" x14ac:dyDescent="0.2">
      <c r="B1239" s="22"/>
      <c r="C1239" s="22"/>
      <c r="D1239" s="22"/>
      <c r="E1239" s="22"/>
      <c r="G1239" s="22"/>
      <c r="H1239" s="22"/>
      <c r="I1239" s="22"/>
      <c r="K1239" s="22"/>
      <c r="L1239" s="22"/>
      <c r="M1239" s="22"/>
      <c r="O1239" s="22"/>
      <c r="P1239" s="22"/>
      <c r="Q1239" s="22"/>
    </row>
    <row r="1240" spans="2:17" x14ac:dyDescent="0.2">
      <c r="B1240" s="22"/>
      <c r="C1240" s="22"/>
      <c r="D1240" s="22"/>
      <c r="E1240" s="22"/>
      <c r="G1240" s="22"/>
      <c r="H1240" s="22"/>
      <c r="I1240" s="22"/>
      <c r="K1240" s="22"/>
      <c r="L1240" s="22"/>
      <c r="M1240" s="22"/>
      <c r="O1240" s="22"/>
      <c r="P1240" s="22"/>
      <c r="Q1240" s="22"/>
    </row>
    <row r="1241" spans="2:17" x14ac:dyDescent="0.2">
      <c r="B1241" s="22"/>
      <c r="C1241" s="22"/>
      <c r="D1241" s="22"/>
      <c r="E1241" s="22"/>
      <c r="G1241" s="22"/>
      <c r="H1241" s="22"/>
      <c r="I1241" s="22"/>
      <c r="K1241" s="22"/>
      <c r="L1241" s="22"/>
      <c r="M1241" s="22"/>
      <c r="O1241" s="22"/>
      <c r="P1241" s="22"/>
      <c r="Q1241" s="22"/>
    </row>
    <row r="1242" spans="2:17" x14ac:dyDescent="0.2">
      <c r="B1242" s="22"/>
      <c r="C1242" s="22"/>
      <c r="D1242" s="22"/>
      <c r="E1242" s="22"/>
      <c r="G1242" s="22"/>
      <c r="H1242" s="22"/>
      <c r="I1242" s="22"/>
      <c r="K1242" s="22"/>
      <c r="L1242" s="22"/>
      <c r="M1242" s="22"/>
      <c r="O1242" s="22"/>
      <c r="P1242" s="22"/>
      <c r="Q1242" s="22"/>
    </row>
    <row r="1243" spans="2:17" x14ac:dyDescent="0.2">
      <c r="B1243" s="22"/>
      <c r="C1243" s="22"/>
      <c r="D1243" s="22"/>
      <c r="E1243" s="22"/>
      <c r="G1243" s="22"/>
      <c r="H1243" s="22"/>
      <c r="I1243" s="22"/>
      <c r="K1243" s="22"/>
      <c r="L1243" s="22"/>
      <c r="M1243" s="22"/>
      <c r="O1243" s="22"/>
      <c r="P1243" s="22"/>
      <c r="Q1243" s="22"/>
    </row>
    <row r="1244" spans="2:17" x14ac:dyDescent="0.2">
      <c r="B1244" s="22"/>
      <c r="C1244" s="22"/>
      <c r="D1244" s="22"/>
      <c r="E1244" s="22"/>
      <c r="G1244" s="22"/>
      <c r="H1244" s="22"/>
      <c r="I1244" s="22"/>
      <c r="K1244" s="22"/>
      <c r="L1244" s="22"/>
      <c r="M1244" s="22"/>
      <c r="O1244" s="22"/>
      <c r="P1244" s="22"/>
      <c r="Q1244" s="22"/>
    </row>
    <row r="1245" spans="2:17" x14ac:dyDescent="0.2">
      <c r="B1245" s="22"/>
      <c r="C1245" s="22"/>
      <c r="D1245" s="22"/>
      <c r="E1245" s="22"/>
      <c r="G1245" s="22"/>
      <c r="H1245" s="22"/>
      <c r="I1245" s="22"/>
      <c r="K1245" s="22"/>
      <c r="L1245" s="22"/>
      <c r="M1245" s="22"/>
      <c r="O1245" s="22"/>
      <c r="P1245" s="22"/>
      <c r="Q1245" s="22"/>
    </row>
    <row r="1246" spans="2:17" x14ac:dyDescent="0.2">
      <c r="B1246" s="22"/>
      <c r="C1246" s="22"/>
      <c r="D1246" s="22"/>
      <c r="E1246" s="22"/>
      <c r="G1246" s="22"/>
      <c r="H1246" s="22"/>
      <c r="I1246" s="22"/>
      <c r="K1246" s="22"/>
      <c r="L1246" s="22"/>
      <c r="M1246" s="22"/>
      <c r="O1246" s="22"/>
      <c r="P1246" s="22"/>
      <c r="Q1246" s="22"/>
    </row>
    <row r="1247" spans="2:17" x14ac:dyDescent="0.2">
      <c r="B1247" s="22"/>
      <c r="C1247" s="22"/>
      <c r="D1247" s="22"/>
      <c r="E1247" s="22"/>
      <c r="G1247" s="22"/>
      <c r="H1247" s="22"/>
      <c r="I1247" s="22"/>
      <c r="K1247" s="22"/>
      <c r="L1247" s="22"/>
      <c r="M1247" s="22"/>
      <c r="O1247" s="22"/>
      <c r="P1247" s="22"/>
      <c r="Q1247" s="22"/>
    </row>
    <row r="1248" spans="2:17" x14ac:dyDescent="0.2">
      <c r="B1248" s="22"/>
      <c r="C1248" s="22"/>
      <c r="D1248" s="22"/>
      <c r="E1248" s="22"/>
      <c r="G1248" s="22"/>
      <c r="H1248" s="22"/>
      <c r="I1248" s="22"/>
      <c r="K1248" s="22"/>
      <c r="L1248" s="22"/>
      <c r="M1248" s="22"/>
      <c r="O1248" s="22"/>
      <c r="P1248" s="22"/>
      <c r="Q1248" s="22"/>
    </row>
    <row r="1249" spans="2:17" x14ac:dyDescent="0.2">
      <c r="B1249" s="22"/>
      <c r="C1249" s="22"/>
      <c r="D1249" s="22"/>
      <c r="E1249" s="22"/>
      <c r="G1249" s="22"/>
      <c r="H1249" s="22"/>
      <c r="I1249" s="22"/>
      <c r="K1249" s="22"/>
      <c r="L1249" s="22"/>
      <c r="M1249" s="22"/>
      <c r="O1249" s="22"/>
      <c r="P1249" s="22"/>
      <c r="Q1249" s="22"/>
    </row>
    <row r="1250" spans="2:17" x14ac:dyDescent="0.2">
      <c r="B1250" s="22"/>
      <c r="C1250" s="22"/>
      <c r="D1250" s="22"/>
      <c r="E1250" s="22"/>
      <c r="G1250" s="22"/>
      <c r="H1250" s="22"/>
      <c r="I1250" s="22"/>
      <c r="K1250" s="22"/>
      <c r="L1250" s="22"/>
      <c r="M1250" s="22"/>
      <c r="O1250" s="22"/>
      <c r="P1250" s="22"/>
      <c r="Q1250" s="22"/>
    </row>
    <row r="1251" spans="2:17" x14ac:dyDescent="0.2">
      <c r="B1251" s="22"/>
      <c r="C1251" s="22"/>
      <c r="D1251" s="22"/>
      <c r="E1251" s="22"/>
      <c r="G1251" s="22"/>
      <c r="H1251" s="22"/>
      <c r="I1251" s="22"/>
      <c r="K1251" s="22"/>
      <c r="L1251" s="22"/>
      <c r="M1251" s="22"/>
      <c r="O1251" s="22"/>
      <c r="P1251" s="22"/>
      <c r="Q1251" s="22"/>
    </row>
    <row r="1252" spans="2:17" x14ac:dyDescent="0.2">
      <c r="B1252" s="22"/>
      <c r="C1252" s="22"/>
      <c r="D1252" s="22"/>
      <c r="E1252" s="22"/>
      <c r="G1252" s="22"/>
      <c r="H1252" s="22"/>
      <c r="I1252" s="22"/>
      <c r="K1252" s="22"/>
      <c r="L1252" s="22"/>
      <c r="M1252" s="22"/>
      <c r="O1252" s="22"/>
      <c r="P1252" s="22"/>
      <c r="Q1252" s="22"/>
    </row>
    <row r="1253" spans="2:17" x14ac:dyDescent="0.2">
      <c r="B1253" s="22"/>
      <c r="C1253" s="22"/>
      <c r="D1253" s="22"/>
      <c r="E1253" s="22"/>
      <c r="G1253" s="22"/>
      <c r="H1253" s="22"/>
      <c r="I1253" s="22"/>
      <c r="K1253" s="22"/>
      <c r="L1253" s="22"/>
      <c r="M1253" s="22"/>
      <c r="O1253" s="22"/>
      <c r="P1253" s="22"/>
      <c r="Q1253" s="22"/>
    </row>
    <row r="1254" spans="2:17" x14ac:dyDescent="0.2">
      <c r="B1254" s="22"/>
      <c r="C1254" s="22"/>
      <c r="D1254" s="22"/>
      <c r="E1254" s="22"/>
      <c r="G1254" s="22"/>
      <c r="H1254" s="22"/>
      <c r="I1254" s="22"/>
      <c r="K1254" s="22"/>
      <c r="L1254" s="22"/>
      <c r="M1254" s="22"/>
      <c r="O1254" s="22"/>
      <c r="P1254" s="22"/>
      <c r="Q1254" s="22"/>
    </row>
    <row r="1255" spans="2:17" x14ac:dyDescent="0.2">
      <c r="B1255" s="22"/>
      <c r="C1255" s="22"/>
      <c r="D1255" s="22"/>
      <c r="E1255" s="22"/>
      <c r="G1255" s="22"/>
      <c r="H1255" s="22"/>
      <c r="I1255" s="22"/>
      <c r="K1255" s="22"/>
      <c r="L1255" s="22"/>
      <c r="M1255" s="22"/>
      <c r="O1255" s="22"/>
      <c r="P1255" s="22"/>
      <c r="Q1255" s="22"/>
    </row>
    <row r="1256" spans="2:17" x14ac:dyDescent="0.2">
      <c r="B1256" s="22"/>
      <c r="C1256" s="22"/>
      <c r="D1256" s="22"/>
      <c r="E1256" s="22"/>
      <c r="G1256" s="22"/>
      <c r="H1256" s="22"/>
      <c r="I1256" s="22"/>
      <c r="K1256" s="22"/>
      <c r="L1256" s="22"/>
      <c r="M1256" s="22"/>
      <c r="O1256" s="22"/>
      <c r="P1256" s="22"/>
      <c r="Q1256" s="22"/>
    </row>
    <row r="1257" spans="2:17" x14ac:dyDescent="0.2">
      <c r="B1257" s="22"/>
      <c r="C1257" s="22"/>
      <c r="D1257" s="22"/>
      <c r="E1257" s="22"/>
      <c r="G1257" s="22"/>
      <c r="H1257" s="22"/>
      <c r="I1257" s="22"/>
      <c r="K1257" s="22"/>
      <c r="L1257" s="22"/>
      <c r="M1257" s="22"/>
      <c r="O1257" s="22"/>
      <c r="P1257" s="22"/>
      <c r="Q1257" s="22"/>
    </row>
    <row r="1258" spans="2:17" x14ac:dyDescent="0.2">
      <c r="B1258" s="22"/>
      <c r="C1258" s="22"/>
      <c r="D1258" s="22"/>
      <c r="E1258" s="22"/>
      <c r="G1258" s="22"/>
      <c r="H1258" s="22"/>
      <c r="I1258" s="22"/>
      <c r="K1258" s="22"/>
      <c r="L1258" s="22"/>
      <c r="M1258" s="22"/>
      <c r="O1258" s="22"/>
      <c r="P1258" s="22"/>
      <c r="Q1258" s="22"/>
    </row>
    <row r="1259" spans="2:17" x14ac:dyDescent="0.2">
      <c r="B1259" s="22"/>
      <c r="C1259" s="22"/>
      <c r="D1259" s="22"/>
      <c r="E1259" s="22"/>
      <c r="G1259" s="22"/>
      <c r="H1259" s="22"/>
      <c r="I1259" s="22"/>
      <c r="K1259" s="22"/>
      <c r="L1259" s="22"/>
      <c r="M1259" s="22"/>
      <c r="O1259" s="22"/>
      <c r="P1259" s="22"/>
      <c r="Q1259" s="22"/>
    </row>
    <row r="1260" spans="2:17" x14ac:dyDescent="0.2">
      <c r="B1260" s="22"/>
      <c r="C1260" s="22"/>
      <c r="D1260" s="22"/>
      <c r="E1260" s="22"/>
      <c r="G1260" s="22"/>
      <c r="H1260" s="22"/>
      <c r="I1260" s="22"/>
      <c r="K1260" s="22"/>
      <c r="L1260" s="22"/>
      <c r="M1260" s="22"/>
      <c r="O1260" s="22"/>
      <c r="P1260" s="22"/>
      <c r="Q1260" s="22"/>
    </row>
    <row r="1261" spans="2:17" x14ac:dyDescent="0.2">
      <c r="B1261" s="22"/>
      <c r="C1261" s="22"/>
      <c r="D1261" s="22"/>
      <c r="E1261" s="22"/>
      <c r="G1261" s="22"/>
      <c r="H1261" s="22"/>
      <c r="I1261" s="22"/>
      <c r="K1261" s="22"/>
      <c r="L1261" s="22"/>
      <c r="M1261" s="22"/>
      <c r="O1261" s="22"/>
      <c r="P1261" s="22"/>
      <c r="Q1261" s="22"/>
    </row>
    <row r="1262" spans="2:17" x14ac:dyDescent="0.2">
      <c r="B1262" s="22"/>
      <c r="C1262" s="22"/>
      <c r="D1262" s="22"/>
      <c r="E1262" s="22"/>
      <c r="G1262" s="22"/>
      <c r="H1262" s="22"/>
      <c r="I1262" s="22"/>
      <c r="K1262" s="22"/>
      <c r="L1262" s="22"/>
      <c r="M1262" s="22"/>
      <c r="O1262" s="22"/>
      <c r="P1262" s="22"/>
      <c r="Q1262" s="22"/>
    </row>
    <row r="1263" spans="2:17" x14ac:dyDescent="0.2">
      <c r="B1263" s="22"/>
      <c r="C1263" s="22"/>
      <c r="D1263" s="22"/>
      <c r="E1263" s="22"/>
      <c r="G1263" s="22"/>
      <c r="H1263" s="22"/>
      <c r="I1263" s="22"/>
      <c r="K1263" s="22"/>
      <c r="L1263" s="22"/>
      <c r="M1263" s="22"/>
      <c r="O1263" s="22"/>
      <c r="P1263" s="22"/>
      <c r="Q1263" s="22"/>
    </row>
    <row r="1264" spans="2:17" x14ac:dyDescent="0.2">
      <c r="B1264" s="22"/>
      <c r="C1264" s="22"/>
      <c r="D1264" s="22"/>
      <c r="E1264" s="22"/>
      <c r="G1264" s="22"/>
      <c r="H1264" s="22"/>
      <c r="I1264" s="22"/>
      <c r="K1264" s="22"/>
      <c r="L1264" s="22"/>
      <c r="M1264" s="22"/>
      <c r="O1264" s="22"/>
      <c r="P1264" s="22"/>
      <c r="Q1264" s="22"/>
    </row>
    <row r="1265" spans="2:17" x14ac:dyDescent="0.2">
      <c r="B1265" s="22"/>
      <c r="C1265" s="22"/>
      <c r="D1265" s="22"/>
      <c r="E1265" s="22"/>
      <c r="G1265" s="22"/>
      <c r="H1265" s="22"/>
      <c r="I1265" s="22"/>
      <c r="K1265" s="22"/>
      <c r="L1265" s="22"/>
      <c r="M1265" s="22"/>
      <c r="O1265" s="22"/>
      <c r="P1265" s="22"/>
      <c r="Q1265" s="22"/>
    </row>
    <row r="1266" spans="2:17" x14ac:dyDescent="0.2">
      <c r="B1266" s="22"/>
      <c r="C1266" s="22"/>
      <c r="D1266" s="22"/>
      <c r="E1266" s="22"/>
      <c r="G1266" s="22"/>
      <c r="H1266" s="22"/>
      <c r="I1266" s="22"/>
      <c r="K1266" s="22"/>
      <c r="L1266" s="22"/>
      <c r="M1266" s="22"/>
      <c r="O1266" s="22"/>
      <c r="P1266" s="22"/>
      <c r="Q1266" s="22"/>
    </row>
    <row r="1267" spans="2:17" x14ac:dyDescent="0.2">
      <c r="B1267" s="22"/>
      <c r="C1267" s="22"/>
      <c r="D1267" s="22"/>
      <c r="E1267" s="22"/>
      <c r="G1267" s="22"/>
      <c r="H1267" s="22"/>
      <c r="I1267" s="22"/>
      <c r="K1267" s="22"/>
      <c r="L1267" s="22"/>
      <c r="M1267" s="22"/>
      <c r="O1267" s="22"/>
      <c r="P1267" s="22"/>
      <c r="Q1267" s="22"/>
    </row>
    <row r="1268" spans="2:17" x14ac:dyDescent="0.2">
      <c r="B1268" s="22"/>
      <c r="C1268" s="22"/>
      <c r="D1268" s="22"/>
      <c r="E1268" s="22"/>
      <c r="G1268" s="22"/>
      <c r="H1268" s="22"/>
      <c r="I1268" s="22"/>
      <c r="K1268" s="22"/>
      <c r="L1268" s="22"/>
      <c r="M1268" s="22"/>
      <c r="O1268" s="22"/>
      <c r="P1268" s="22"/>
      <c r="Q1268" s="22"/>
    </row>
    <row r="1269" spans="2:17" x14ac:dyDescent="0.2">
      <c r="B1269" s="22"/>
      <c r="C1269" s="22"/>
      <c r="D1269" s="22"/>
      <c r="E1269" s="22"/>
      <c r="G1269" s="22"/>
      <c r="H1269" s="22"/>
      <c r="I1269" s="22"/>
      <c r="K1269" s="22"/>
      <c r="L1269" s="22"/>
      <c r="M1269" s="22"/>
      <c r="O1269" s="22"/>
      <c r="P1269" s="22"/>
      <c r="Q1269" s="22"/>
    </row>
    <row r="1270" spans="2:17" x14ac:dyDescent="0.2">
      <c r="B1270" s="22"/>
      <c r="C1270" s="22"/>
      <c r="D1270" s="22"/>
      <c r="E1270" s="22"/>
      <c r="G1270" s="22"/>
      <c r="H1270" s="22"/>
      <c r="I1270" s="22"/>
      <c r="K1270" s="22"/>
      <c r="L1270" s="22"/>
      <c r="M1270" s="22"/>
      <c r="O1270" s="22"/>
      <c r="P1270" s="22"/>
      <c r="Q1270" s="22"/>
    </row>
    <row r="1271" spans="2:17" x14ac:dyDescent="0.2">
      <c r="B1271" s="22"/>
      <c r="C1271" s="22"/>
      <c r="D1271" s="22"/>
      <c r="E1271" s="22"/>
      <c r="G1271" s="22"/>
      <c r="H1271" s="22"/>
      <c r="I1271" s="22"/>
      <c r="K1271" s="22"/>
      <c r="L1271" s="22"/>
      <c r="M1271" s="22"/>
      <c r="O1271" s="22"/>
      <c r="P1271" s="22"/>
      <c r="Q1271" s="22"/>
    </row>
    <row r="1272" spans="2:17" x14ac:dyDescent="0.2">
      <c r="B1272" s="22"/>
      <c r="C1272" s="22"/>
      <c r="D1272" s="22"/>
      <c r="E1272" s="22"/>
      <c r="G1272" s="22"/>
      <c r="H1272" s="22"/>
      <c r="I1272" s="22"/>
      <c r="K1272" s="22"/>
      <c r="L1272" s="22"/>
      <c r="M1272" s="22"/>
      <c r="O1272" s="22"/>
      <c r="P1272" s="22"/>
      <c r="Q1272" s="22"/>
    </row>
    <row r="1273" spans="2:17" x14ac:dyDescent="0.2">
      <c r="B1273" s="22"/>
      <c r="C1273" s="22"/>
      <c r="D1273" s="22"/>
      <c r="E1273" s="22"/>
      <c r="G1273" s="22"/>
      <c r="H1273" s="22"/>
      <c r="I1273" s="22"/>
      <c r="K1273" s="22"/>
      <c r="L1273" s="22"/>
      <c r="M1273" s="22"/>
      <c r="O1273" s="22"/>
      <c r="P1273" s="22"/>
      <c r="Q1273" s="22"/>
    </row>
    <row r="1274" spans="2:17" x14ac:dyDescent="0.2">
      <c r="B1274" s="22"/>
      <c r="C1274" s="22"/>
      <c r="D1274" s="22"/>
      <c r="E1274" s="22"/>
      <c r="G1274" s="22"/>
      <c r="H1274" s="22"/>
      <c r="I1274" s="22"/>
      <c r="K1274" s="22"/>
      <c r="L1274" s="22"/>
      <c r="M1274" s="22"/>
      <c r="O1274" s="22"/>
      <c r="P1274" s="22"/>
      <c r="Q1274" s="22"/>
    </row>
    <row r="1275" spans="2:17" x14ac:dyDescent="0.2">
      <c r="B1275" s="22"/>
      <c r="C1275" s="22"/>
      <c r="D1275" s="22"/>
      <c r="E1275" s="22"/>
      <c r="G1275" s="22"/>
      <c r="H1275" s="22"/>
      <c r="I1275" s="22"/>
      <c r="K1275" s="22"/>
      <c r="L1275" s="22"/>
      <c r="M1275" s="22"/>
      <c r="O1275" s="22"/>
      <c r="P1275" s="22"/>
      <c r="Q1275" s="22"/>
    </row>
    <row r="1276" spans="2:17" x14ac:dyDescent="0.2">
      <c r="B1276" s="22"/>
      <c r="C1276" s="22"/>
      <c r="D1276" s="22"/>
      <c r="E1276" s="22"/>
      <c r="G1276" s="22"/>
      <c r="H1276" s="22"/>
      <c r="I1276" s="22"/>
      <c r="K1276" s="22"/>
      <c r="L1276" s="22"/>
      <c r="M1276" s="22"/>
      <c r="O1276" s="22"/>
      <c r="P1276" s="22"/>
      <c r="Q1276" s="22"/>
    </row>
    <row r="1277" spans="2:17" x14ac:dyDescent="0.2">
      <c r="B1277" s="22"/>
      <c r="C1277" s="22"/>
      <c r="D1277" s="22"/>
      <c r="E1277" s="22"/>
      <c r="G1277" s="22"/>
      <c r="H1277" s="22"/>
      <c r="I1277" s="22"/>
      <c r="K1277" s="22"/>
      <c r="L1277" s="22"/>
      <c r="M1277" s="22"/>
      <c r="O1277" s="22"/>
      <c r="P1277" s="22"/>
      <c r="Q1277" s="22"/>
    </row>
    <row r="1278" spans="2:17" x14ac:dyDescent="0.2">
      <c r="B1278" s="22"/>
      <c r="C1278" s="22"/>
      <c r="D1278" s="22"/>
      <c r="E1278" s="22"/>
      <c r="G1278" s="22"/>
      <c r="H1278" s="22"/>
      <c r="I1278" s="22"/>
      <c r="K1278" s="22"/>
      <c r="L1278" s="22"/>
      <c r="M1278" s="22"/>
      <c r="O1278" s="22"/>
      <c r="P1278" s="22"/>
      <c r="Q1278" s="22"/>
    </row>
    <row r="1279" spans="2:17" x14ac:dyDescent="0.2">
      <c r="B1279" s="22"/>
      <c r="C1279" s="22"/>
      <c r="D1279" s="22"/>
      <c r="E1279" s="22"/>
      <c r="G1279" s="22"/>
      <c r="H1279" s="22"/>
      <c r="I1279" s="22"/>
      <c r="K1279" s="22"/>
      <c r="L1279" s="22"/>
      <c r="M1279" s="22"/>
      <c r="O1279" s="22"/>
      <c r="P1279" s="22"/>
      <c r="Q1279" s="22"/>
    </row>
    <row r="1280" spans="2:17" x14ac:dyDescent="0.2">
      <c r="B1280" s="22"/>
      <c r="C1280" s="22"/>
      <c r="D1280" s="22"/>
      <c r="E1280" s="22"/>
      <c r="G1280" s="22"/>
      <c r="H1280" s="22"/>
      <c r="I1280" s="22"/>
      <c r="K1280" s="22"/>
      <c r="L1280" s="22"/>
      <c r="M1280" s="22"/>
      <c r="O1280" s="22"/>
      <c r="P1280" s="22"/>
      <c r="Q1280" s="22"/>
    </row>
    <row r="1281" spans="2:17" x14ac:dyDescent="0.2">
      <c r="B1281" s="22"/>
      <c r="C1281" s="22"/>
      <c r="D1281" s="22"/>
      <c r="E1281" s="22"/>
      <c r="G1281" s="22"/>
      <c r="H1281" s="22"/>
      <c r="I1281" s="22"/>
      <c r="K1281" s="22"/>
      <c r="L1281" s="22"/>
      <c r="M1281" s="22"/>
      <c r="O1281" s="22"/>
      <c r="P1281" s="22"/>
      <c r="Q1281" s="22"/>
    </row>
    <row r="1282" spans="2:17" x14ac:dyDescent="0.2">
      <c r="B1282" s="22"/>
      <c r="C1282" s="22"/>
      <c r="D1282" s="22"/>
      <c r="E1282" s="22"/>
      <c r="G1282" s="22"/>
      <c r="H1282" s="22"/>
      <c r="I1282" s="22"/>
      <c r="K1282" s="22"/>
      <c r="L1282" s="22"/>
      <c r="M1282" s="22"/>
      <c r="O1282" s="22"/>
      <c r="P1282" s="22"/>
      <c r="Q1282" s="22"/>
    </row>
    <row r="1283" spans="2:17" x14ac:dyDescent="0.2">
      <c r="B1283" s="22"/>
      <c r="C1283" s="22"/>
      <c r="D1283" s="22"/>
      <c r="E1283" s="22"/>
      <c r="G1283" s="22"/>
      <c r="H1283" s="22"/>
      <c r="I1283" s="22"/>
      <c r="K1283" s="22"/>
      <c r="L1283" s="22"/>
      <c r="M1283" s="22"/>
      <c r="O1283" s="22"/>
      <c r="P1283" s="22"/>
      <c r="Q1283" s="22"/>
    </row>
    <row r="1284" spans="2:17" x14ac:dyDescent="0.2">
      <c r="B1284" s="22"/>
      <c r="C1284" s="22"/>
      <c r="D1284" s="22"/>
      <c r="E1284" s="22"/>
      <c r="G1284" s="22"/>
      <c r="H1284" s="22"/>
      <c r="I1284" s="22"/>
      <c r="K1284" s="22"/>
      <c r="L1284" s="22"/>
      <c r="M1284" s="22"/>
      <c r="O1284" s="22"/>
      <c r="P1284" s="22"/>
      <c r="Q1284" s="22"/>
    </row>
    <row r="1285" spans="2:17" x14ac:dyDescent="0.2">
      <c r="B1285" s="22"/>
      <c r="C1285" s="22"/>
      <c r="D1285" s="22"/>
      <c r="E1285" s="22"/>
      <c r="G1285" s="22"/>
      <c r="H1285" s="22"/>
      <c r="I1285" s="22"/>
      <c r="K1285" s="22"/>
      <c r="L1285" s="22"/>
      <c r="M1285" s="22"/>
      <c r="O1285" s="22"/>
      <c r="P1285" s="22"/>
      <c r="Q1285" s="22"/>
    </row>
    <row r="1286" spans="2:17" x14ac:dyDescent="0.2">
      <c r="B1286" s="22"/>
      <c r="C1286" s="22"/>
      <c r="D1286" s="22"/>
      <c r="E1286" s="22"/>
      <c r="G1286" s="22"/>
      <c r="H1286" s="22"/>
      <c r="I1286" s="22"/>
      <c r="K1286" s="22"/>
      <c r="L1286" s="22"/>
      <c r="M1286" s="22"/>
      <c r="O1286" s="22"/>
      <c r="P1286" s="22"/>
      <c r="Q1286" s="22"/>
    </row>
    <row r="1287" spans="2:17" x14ac:dyDescent="0.2">
      <c r="B1287" s="22"/>
      <c r="C1287" s="22"/>
      <c r="D1287" s="22"/>
      <c r="E1287" s="22"/>
      <c r="G1287" s="22"/>
      <c r="H1287" s="22"/>
      <c r="I1287" s="22"/>
      <c r="K1287" s="22"/>
      <c r="L1287" s="22"/>
      <c r="M1287" s="22"/>
      <c r="O1287" s="22"/>
      <c r="P1287" s="22"/>
      <c r="Q1287" s="22"/>
    </row>
    <row r="1288" spans="2:17" x14ac:dyDescent="0.2">
      <c r="B1288" s="22"/>
      <c r="C1288" s="22"/>
      <c r="D1288" s="22"/>
      <c r="E1288" s="22"/>
      <c r="G1288" s="22"/>
      <c r="H1288" s="22"/>
      <c r="I1288" s="22"/>
      <c r="K1288" s="22"/>
      <c r="L1288" s="22"/>
      <c r="M1288" s="22"/>
      <c r="O1288" s="22"/>
      <c r="P1288" s="22"/>
      <c r="Q1288" s="22"/>
    </row>
    <row r="1289" spans="2:17" x14ac:dyDescent="0.2">
      <c r="B1289" s="22"/>
      <c r="C1289" s="22"/>
      <c r="D1289" s="22"/>
      <c r="E1289" s="22"/>
      <c r="G1289" s="22"/>
      <c r="H1289" s="22"/>
      <c r="I1289" s="22"/>
      <c r="K1289" s="22"/>
      <c r="L1289" s="22"/>
      <c r="M1289" s="22"/>
      <c r="O1289" s="22"/>
      <c r="P1289" s="22"/>
      <c r="Q1289" s="22"/>
    </row>
    <row r="1290" spans="2:17" x14ac:dyDescent="0.2">
      <c r="B1290" s="22"/>
      <c r="C1290" s="22"/>
      <c r="D1290" s="22"/>
      <c r="E1290" s="22"/>
      <c r="G1290" s="22"/>
      <c r="H1290" s="22"/>
      <c r="I1290" s="22"/>
      <c r="K1290" s="22"/>
      <c r="L1290" s="22"/>
      <c r="M1290" s="22"/>
      <c r="O1290" s="22"/>
      <c r="P1290" s="22"/>
      <c r="Q1290" s="22"/>
    </row>
    <row r="1291" spans="2:17" x14ac:dyDescent="0.2">
      <c r="B1291" s="22"/>
      <c r="C1291" s="22"/>
      <c r="D1291" s="22"/>
      <c r="E1291" s="22"/>
      <c r="G1291" s="22"/>
      <c r="H1291" s="22"/>
      <c r="I1291" s="22"/>
      <c r="K1291" s="22"/>
      <c r="L1291" s="22"/>
      <c r="M1291" s="22"/>
      <c r="O1291" s="22"/>
      <c r="P1291" s="22"/>
      <c r="Q1291" s="22"/>
    </row>
    <row r="1292" spans="2:17" x14ac:dyDescent="0.2">
      <c r="B1292" s="22"/>
      <c r="C1292" s="22"/>
      <c r="D1292" s="22"/>
      <c r="E1292" s="22"/>
      <c r="G1292" s="22"/>
      <c r="H1292" s="22"/>
      <c r="I1292" s="22"/>
      <c r="K1292" s="22"/>
      <c r="L1292" s="22"/>
      <c r="M1292" s="22"/>
      <c r="O1292" s="22"/>
      <c r="P1292" s="22"/>
      <c r="Q1292" s="22"/>
    </row>
    <row r="1293" spans="2:17" x14ac:dyDescent="0.2">
      <c r="B1293" s="22"/>
      <c r="C1293" s="22"/>
      <c r="D1293" s="22"/>
      <c r="E1293" s="22"/>
      <c r="G1293" s="22"/>
      <c r="H1293" s="22"/>
      <c r="I1293" s="22"/>
      <c r="K1293" s="22"/>
      <c r="L1293" s="22"/>
      <c r="M1293" s="22"/>
      <c r="O1293" s="22"/>
      <c r="P1293" s="22"/>
      <c r="Q1293" s="22"/>
    </row>
    <row r="1294" spans="2:17" x14ac:dyDescent="0.2">
      <c r="B1294" s="22"/>
      <c r="C1294" s="22"/>
      <c r="D1294" s="22"/>
      <c r="E1294" s="22"/>
      <c r="G1294" s="22"/>
      <c r="H1294" s="22"/>
      <c r="I1294" s="22"/>
      <c r="K1294" s="22"/>
      <c r="L1294" s="22"/>
      <c r="M1294" s="22"/>
      <c r="O1294" s="22"/>
      <c r="P1294" s="22"/>
      <c r="Q1294" s="22"/>
    </row>
    <row r="1295" spans="2:17" x14ac:dyDescent="0.2">
      <c r="B1295" s="22"/>
      <c r="C1295" s="22"/>
      <c r="D1295" s="22"/>
      <c r="E1295" s="22"/>
      <c r="G1295" s="22"/>
      <c r="H1295" s="22"/>
      <c r="I1295" s="22"/>
      <c r="K1295" s="22"/>
      <c r="L1295" s="22"/>
      <c r="M1295" s="22"/>
      <c r="O1295" s="22"/>
      <c r="P1295" s="22"/>
      <c r="Q1295" s="22"/>
    </row>
    <row r="1296" spans="2:17" x14ac:dyDescent="0.2">
      <c r="B1296" s="22"/>
      <c r="C1296" s="22"/>
      <c r="D1296" s="22"/>
      <c r="E1296" s="22"/>
      <c r="G1296" s="22"/>
      <c r="H1296" s="22"/>
      <c r="I1296" s="22"/>
      <c r="K1296" s="22"/>
      <c r="L1296" s="22"/>
      <c r="M1296" s="22"/>
      <c r="O1296" s="22"/>
      <c r="P1296" s="22"/>
      <c r="Q1296" s="22"/>
    </row>
    <row r="1297" spans="2:17" x14ac:dyDescent="0.2">
      <c r="B1297" s="22"/>
      <c r="C1297" s="22"/>
      <c r="D1297" s="22"/>
      <c r="E1297" s="22"/>
      <c r="G1297" s="22"/>
      <c r="H1297" s="22"/>
      <c r="I1297" s="22"/>
      <c r="K1297" s="22"/>
      <c r="L1297" s="22"/>
      <c r="M1297" s="22"/>
      <c r="O1297" s="22"/>
      <c r="P1297" s="22"/>
      <c r="Q1297" s="22"/>
    </row>
    <row r="1298" spans="2:17" x14ac:dyDescent="0.2">
      <c r="B1298" s="22"/>
      <c r="C1298" s="22"/>
      <c r="D1298" s="22"/>
      <c r="E1298" s="22"/>
      <c r="G1298" s="22"/>
      <c r="H1298" s="22"/>
      <c r="I1298" s="22"/>
      <c r="K1298" s="22"/>
      <c r="L1298" s="22"/>
      <c r="M1298" s="22"/>
      <c r="O1298" s="22"/>
      <c r="P1298" s="22"/>
      <c r="Q1298" s="22"/>
    </row>
    <row r="1299" spans="2:17" x14ac:dyDescent="0.2">
      <c r="B1299" s="22"/>
      <c r="C1299" s="22"/>
      <c r="D1299" s="22"/>
      <c r="E1299" s="22"/>
      <c r="G1299" s="22"/>
      <c r="H1299" s="22"/>
      <c r="I1299" s="22"/>
      <c r="K1299" s="22"/>
      <c r="L1299" s="22"/>
      <c r="M1299" s="22"/>
      <c r="O1299" s="22"/>
      <c r="P1299" s="22"/>
      <c r="Q1299" s="22"/>
    </row>
    <row r="1300" spans="2:17" x14ac:dyDescent="0.2">
      <c r="B1300" s="22"/>
      <c r="C1300" s="22"/>
      <c r="D1300" s="22"/>
      <c r="E1300" s="22"/>
      <c r="G1300" s="22"/>
      <c r="H1300" s="22"/>
      <c r="I1300" s="22"/>
      <c r="K1300" s="22"/>
      <c r="L1300" s="22"/>
      <c r="M1300" s="22"/>
      <c r="O1300" s="22"/>
      <c r="P1300" s="22"/>
      <c r="Q1300" s="22"/>
    </row>
    <row r="1301" spans="2:17" x14ac:dyDescent="0.2">
      <c r="B1301" s="22"/>
      <c r="C1301" s="22"/>
      <c r="D1301" s="22"/>
      <c r="E1301" s="22"/>
      <c r="G1301" s="22"/>
      <c r="H1301" s="22"/>
      <c r="I1301" s="22"/>
      <c r="K1301" s="22"/>
      <c r="L1301" s="22"/>
      <c r="M1301" s="22"/>
      <c r="O1301" s="22"/>
      <c r="P1301" s="22"/>
      <c r="Q1301" s="22"/>
    </row>
    <row r="1302" spans="2:17" x14ac:dyDescent="0.2">
      <c r="B1302" s="22"/>
      <c r="C1302" s="22"/>
      <c r="D1302" s="22"/>
      <c r="E1302" s="22"/>
      <c r="G1302" s="22"/>
      <c r="H1302" s="22"/>
      <c r="I1302" s="22"/>
      <c r="K1302" s="22"/>
      <c r="L1302" s="22"/>
      <c r="M1302" s="22"/>
      <c r="O1302" s="22"/>
      <c r="P1302" s="22"/>
      <c r="Q1302" s="22"/>
    </row>
    <row r="1303" spans="2:17" x14ac:dyDescent="0.2">
      <c r="B1303" s="22"/>
      <c r="C1303" s="22"/>
      <c r="D1303" s="22"/>
      <c r="E1303" s="22"/>
      <c r="G1303" s="22"/>
      <c r="H1303" s="22"/>
      <c r="I1303" s="22"/>
      <c r="K1303" s="22"/>
      <c r="L1303" s="22"/>
      <c r="M1303" s="22"/>
      <c r="O1303" s="22"/>
      <c r="P1303" s="22"/>
      <c r="Q1303" s="22"/>
    </row>
    <row r="1304" spans="2:17" x14ac:dyDescent="0.2">
      <c r="B1304" s="22"/>
      <c r="C1304" s="22"/>
      <c r="D1304" s="22"/>
      <c r="E1304" s="22"/>
      <c r="G1304" s="22"/>
      <c r="H1304" s="22"/>
      <c r="I1304" s="22"/>
      <c r="K1304" s="22"/>
      <c r="L1304" s="22"/>
      <c r="M1304" s="22"/>
      <c r="O1304" s="22"/>
      <c r="P1304" s="22"/>
      <c r="Q1304" s="22"/>
    </row>
    <row r="1305" spans="2:17" x14ac:dyDescent="0.2">
      <c r="B1305" s="22"/>
      <c r="C1305" s="22"/>
      <c r="D1305" s="22"/>
      <c r="E1305" s="22"/>
      <c r="G1305" s="22"/>
      <c r="H1305" s="22"/>
      <c r="I1305" s="22"/>
      <c r="K1305" s="22"/>
      <c r="L1305" s="22"/>
      <c r="M1305" s="22"/>
      <c r="O1305" s="22"/>
      <c r="P1305" s="22"/>
      <c r="Q1305" s="22"/>
    </row>
    <row r="1306" spans="2:17" x14ac:dyDescent="0.2">
      <c r="B1306" s="22"/>
      <c r="C1306" s="22"/>
      <c r="D1306" s="22"/>
      <c r="E1306" s="22"/>
      <c r="G1306" s="22"/>
      <c r="H1306" s="22"/>
      <c r="I1306" s="22"/>
      <c r="K1306" s="22"/>
      <c r="L1306" s="22"/>
      <c r="M1306" s="22"/>
      <c r="O1306" s="22"/>
      <c r="P1306" s="22"/>
      <c r="Q1306" s="22"/>
    </row>
    <row r="1307" spans="2:17" x14ac:dyDescent="0.2">
      <c r="B1307" s="22"/>
      <c r="C1307" s="22"/>
      <c r="D1307" s="22"/>
      <c r="E1307" s="22"/>
      <c r="G1307" s="22"/>
      <c r="H1307" s="22"/>
      <c r="I1307" s="22"/>
      <c r="K1307" s="22"/>
      <c r="L1307" s="22"/>
      <c r="M1307" s="22"/>
      <c r="O1307" s="22"/>
      <c r="P1307" s="22"/>
      <c r="Q1307" s="22"/>
    </row>
    <row r="1308" spans="2:17" x14ac:dyDescent="0.2">
      <c r="B1308" s="22"/>
      <c r="C1308" s="22"/>
      <c r="D1308" s="22"/>
      <c r="E1308" s="22"/>
      <c r="G1308" s="22"/>
      <c r="H1308" s="22"/>
      <c r="I1308" s="22"/>
      <c r="K1308" s="22"/>
      <c r="L1308" s="22"/>
      <c r="M1308" s="22"/>
      <c r="O1308" s="22"/>
      <c r="P1308" s="22"/>
      <c r="Q1308" s="22"/>
    </row>
    <row r="1309" spans="2:17" x14ac:dyDescent="0.2">
      <c r="B1309" s="22"/>
      <c r="C1309" s="22"/>
      <c r="D1309" s="22"/>
      <c r="E1309" s="22"/>
      <c r="G1309" s="22"/>
      <c r="H1309" s="22"/>
      <c r="I1309" s="22"/>
      <c r="K1309" s="22"/>
      <c r="L1309" s="22"/>
      <c r="M1309" s="22"/>
      <c r="O1309" s="22"/>
      <c r="P1309" s="22"/>
      <c r="Q1309" s="22"/>
    </row>
    <row r="1310" spans="2:17" x14ac:dyDescent="0.2">
      <c r="B1310" s="22"/>
      <c r="C1310" s="22"/>
      <c r="D1310" s="22"/>
      <c r="E1310" s="22"/>
      <c r="G1310" s="22"/>
      <c r="H1310" s="22"/>
      <c r="I1310" s="22"/>
      <c r="K1310" s="22"/>
      <c r="L1310" s="22"/>
      <c r="M1310" s="22"/>
      <c r="O1310" s="22"/>
      <c r="P1310" s="22"/>
      <c r="Q1310" s="22"/>
    </row>
    <row r="1311" spans="2:17" x14ac:dyDescent="0.2">
      <c r="B1311" s="22"/>
      <c r="C1311" s="22"/>
      <c r="D1311" s="22"/>
      <c r="E1311" s="22"/>
      <c r="G1311" s="22"/>
      <c r="H1311" s="22"/>
      <c r="I1311" s="22"/>
      <c r="K1311" s="22"/>
      <c r="L1311" s="22"/>
      <c r="M1311" s="22"/>
      <c r="O1311" s="22"/>
      <c r="P1311" s="22"/>
      <c r="Q1311" s="22"/>
    </row>
    <row r="1312" spans="2:17" x14ac:dyDescent="0.2">
      <c r="B1312" s="22"/>
      <c r="C1312" s="22"/>
      <c r="D1312" s="22"/>
      <c r="E1312" s="22"/>
      <c r="G1312" s="22"/>
      <c r="H1312" s="22"/>
      <c r="I1312" s="22"/>
      <c r="K1312" s="22"/>
      <c r="L1312" s="22"/>
      <c r="M1312" s="22"/>
      <c r="O1312" s="22"/>
      <c r="P1312" s="22"/>
      <c r="Q1312" s="22"/>
    </row>
    <row r="1313" spans="2:17" x14ac:dyDescent="0.2">
      <c r="B1313" s="22"/>
      <c r="C1313" s="22"/>
      <c r="D1313" s="22"/>
      <c r="E1313" s="22"/>
      <c r="G1313" s="22"/>
      <c r="H1313" s="22"/>
      <c r="I1313" s="22"/>
      <c r="K1313" s="22"/>
      <c r="L1313" s="22"/>
      <c r="M1313" s="22"/>
      <c r="O1313" s="22"/>
      <c r="P1313" s="22"/>
      <c r="Q1313" s="22"/>
    </row>
    <row r="1314" spans="2:17" x14ac:dyDescent="0.2">
      <c r="B1314" s="22"/>
      <c r="C1314" s="22"/>
      <c r="D1314" s="22"/>
      <c r="E1314" s="22"/>
      <c r="G1314" s="22"/>
      <c r="H1314" s="22"/>
      <c r="I1314" s="22"/>
      <c r="K1314" s="22"/>
      <c r="L1314" s="22"/>
      <c r="M1314" s="22"/>
      <c r="O1314" s="22"/>
      <c r="P1314" s="22"/>
      <c r="Q1314" s="22"/>
    </row>
    <row r="1315" spans="2:17" x14ac:dyDescent="0.2">
      <c r="B1315" s="22"/>
      <c r="C1315" s="22"/>
      <c r="D1315" s="22"/>
      <c r="E1315" s="22"/>
      <c r="G1315" s="22"/>
      <c r="H1315" s="22"/>
      <c r="I1315" s="22"/>
      <c r="K1315" s="22"/>
      <c r="L1315" s="22"/>
      <c r="M1315" s="22"/>
      <c r="O1315" s="22"/>
      <c r="P1315" s="22"/>
      <c r="Q1315" s="22"/>
    </row>
    <row r="1316" spans="2:17" x14ac:dyDescent="0.2">
      <c r="B1316" s="22"/>
      <c r="C1316" s="22"/>
      <c r="D1316" s="22"/>
      <c r="E1316" s="22"/>
      <c r="G1316" s="22"/>
      <c r="H1316" s="22"/>
      <c r="I1316" s="22"/>
      <c r="K1316" s="22"/>
      <c r="L1316" s="22"/>
      <c r="M1316" s="22"/>
      <c r="O1316" s="22"/>
      <c r="P1316" s="22"/>
      <c r="Q1316" s="22"/>
    </row>
    <row r="1317" spans="2:17" x14ac:dyDescent="0.2">
      <c r="B1317" s="22"/>
      <c r="C1317" s="22"/>
      <c r="D1317" s="22"/>
      <c r="E1317" s="22"/>
      <c r="G1317" s="22"/>
      <c r="H1317" s="22"/>
      <c r="I1317" s="22"/>
      <c r="K1317" s="22"/>
      <c r="L1317" s="22"/>
      <c r="M1317" s="22"/>
      <c r="O1317" s="22"/>
      <c r="P1317" s="22"/>
      <c r="Q1317" s="22"/>
    </row>
    <row r="1318" spans="2:17" x14ac:dyDescent="0.2">
      <c r="B1318" s="22"/>
      <c r="C1318" s="22"/>
      <c r="D1318" s="22"/>
      <c r="E1318" s="22"/>
      <c r="G1318" s="22"/>
      <c r="H1318" s="22"/>
      <c r="I1318" s="22"/>
      <c r="K1318" s="22"/>
      <c r="L1318" s="22"/>
      <c r="M1318" s="22"/>
      <c r="O1318" s="22"/>
      <c r="P1318" s="22"/>
      <c r="Q1318" s="22"/>
    </row>
    <row r="1319" spans="2:17" x14ac:dyDescent="0.2">
      <c r="B1319" s="22"/>
      <c r="C1319" s="22"/>
      <c r="D1319" s="22"/>
      <c r="E1319" s="22"/>
      <c r="G1319" s="22"/>
      <c r="H1319" s="22"/>
      <c r="I1319" s="22"/>
      <c r="K1319" s="22"/>
      <c r="L1319" s="22"/>
      <c r="M1319" s="22"/>
      <c r="O1319" s="22"/>
      <c r="P1319" s="22"/>
      <c r="Q1319" s="22"/>
    </row>
    <row r="1320" spans="2:17" x14ac:dyDescent="0.2">
      <c r="B1320" s="22"/>
      <c r="C1320" s="22"/>
      <c r="D1320" s="22"/>
      <c r="E1320" s="22"/>
      <c r="G1320" s="22"/>
      <c r="H1320" s="22"/>
      <c r="I1320" s="22"/>
      <c r="K1320" s="22"/>
      <c r="L1320" s="22"/>
      <c r="M1320" s="22"/>
      <c r="O1320" s="22"/>
      <c r="P1320" s="22"/>
      <c r="Q1320" s="22"/>
    </row>
    <row r="1321" spans="2:17" x14ac:dyDescent="0.2">
      <c r="B1321" s="22"/>
      <c r="C1321" s="22"/>
      <c r="D1321" s="22"/>
      <c r="E1321" s="22"/>
      <c r="G1321" s="22"/>
      <c r="H1321" s="22"/>
      <c r="I1321" s="22"/>
      <c r="K1321" s="22"/>
      <c r="L1321" s="22"/>
      <c r="M1321" s="22"/>
      <c r="O1321" s="22"/>
      <c r="P1321" s="22"/>
      <c r="Q1321" s="22"/>
    </row>
    <row r="1322" spans="2:17" x14ac:dyDescent="0.2">
      <c r="B1322" s="22"/>
      <c r="C1322" s="22"/>
      <c r="D1322" s="22"/>
      <c r="E1322" s="22"/>
      <c r="G1322" s="22"/>
      <c r="H1322" s="22"/>
      <c r="I1322" s="22"/>
      <c r="K1322" s="22"/>
      <c r="L1322" s="22"/>
      <c r="M1322" s="22"/>
      <c r="O1322" s="22"/>
      <c r="P1322" s="22"/>
      <c r="Q1322" s="22"/>
    </row>
    <row r="1323" spans="2:17" x14ac:dyDescent="0.2">
      <c r="B1323" s="22"/>
      <c r="C1323" s="22"/>
      <c r="D1323" s="22"/>
      <c r="E1323" s="22"/>
      <c r="G1323" s="22"/>
      <c r="H1323" s="22"/>
      <c r="I1323" s="22"/>
      <c r="K1323" s="22"/>
      <c r="L1323" s="22"/>
      <c r="M1323" s="22"/>
      <c r="O1323" s="22"/>
      <c r="P1323" s="22"/>
      <c r="Q1323" s="22"/>
    </row>
    <row r="1324" spans="2:17" x14ac:dyDescent="0.2">
      <c r="B1324" s="22"/>
      <c r="C1324" s="22"/>
      <c r="D1324" s="22"/>
      <c r="E1324" s="22"/>
      <c r="G1324" s="22"/>
      <c r="H1324" s="22"/>
      <c r="I1324" s="22"/>
      <c r="K1324" s="22"/>
      <c r="L1324" s="22"/>
      <c r="M1324" s="22"/>
      <c r="O1324" s="22"/>
      <c r="P1324" s="22"/>
      <c r="Q1324" s="22"/>
    </row>
    <row r="1325" spans="2:17" x14ac:dyDescent="0.2">
      <c r="B1325" s="22"/>
      <c r="C1325" s="22"/>
      <c r="D1325" s="22"/>
      <c r="E1325" s="22"/>
      <c r="G1325" s="22"/>
      <c r="H1325" s="22"/>
      <c r="I1325" s="22"/>
      <c r="K1325" s="22"/>
      <c r="L1325" s="22"/>
      <c r="M1325" s="22"/>
      <c r="O1325" s="22"/>
      <c r="P1325" s="22"/>
      <c r="Q1325" s="22"/>
    </row>
    <row r="1326" spans="2:17" x14ac:dyDescent="0.2">
      <c r="B1326" s="22"/>
      <c r="C1326" s="22"/>
      <c r="D1326" s="22"/>
      <c r="E1326" s="22"/>
      <c r="G1326" s="22"/>
      <c r="H1326" s="22"/>
      <c r="I1326" s="22"/>
      <c r="K1326" s="22"/>
      <c r="L1326" s="22"/>
      <c r="M1326" s="22"/>
      <c r="O1326" s="22"/>
      <c r="P1326" s="22"/>
      <c r="Q1326" s="22"/>
    </row>
    <row r="1327" spans="2:17" x14ac:dyDescent="0.2">
      <c r="B1327" s="22"/>
      <c r="C1327" s="22"/>
      <c r="D1327" s="22"/>
      <c r="E1327" s="22"/>
      <c r="G1327" s="22"/>
      <c r="H1327" s="22"/>
      <c r="I1327" s="22"/>
      <c r="K1327" s="22"/>
      <c r="L1327" s="22"/>
      <c r="M1327" s="22"/>
      <c r="O1327" s="22"/>
      <c r="P1327" s="22"/>
      <c r="Q1327" s="22"/>
    </row>
    <row r="1328" spans="2:17" x14ac:dyDescent="0.2">
      <c r="B1328" s="22"/>
      <c r="C1328" s="22"/>
      <c r="D1328" s="22"/>
      <c r="E1328" s="22"/>
      <c r="G1328" s="22"/>
      <c r="H1328" s="22"/>
      <c r="I1328" s="22"/>
      <c r="K1328" s="22"/>
      <c r="L1328" s="22"/>
      <c r="M1328" s="22"/>
      <c r="O1328" s="22"/>
      <c r="P1328" s="22"/>
      <c r="Q1328" s="22"/>
    </row>
    <row r="1329" spans="2:17" x14ac:dyDescent="0.2">
      <c r="B1329" s="22"/>
      <c r="C1329" s="22"/>
      <c r="D1329" s="22"/>
      <c r="E1329" s="22"/>
      <c r="G1329" s="22"/>
      <c r="H1329" s="22"/>
      <c r="I1329" s="22"/>
      <c r="K1329" s="22"/>
      <c r="L1329" s="22"/>
      <c r="M1329" s="22"/>
      <c r="O1329" s="22"/>
      <c r="P1329" s="22"/>
      <c r="Q1329" s="22"/>
    </row>
    <row r="1330" spans="2:17" x14ac:dyDescent="0.2">
      <c r="B1330" s="22"/>
      <c r="C1330" s="22"/>
      <c r="D1330" s="22"/>
      <c r="E1330" s="22"/>
      <c r="G1330" s="22"/>
      <c r="H1330" s="22"/>
      <c r="I1330" s="22"/>
      <c r="K1330" s="22"/>
      <c r="L1330" s="22"/>
      <c r="M1330" s="22"/>
      <c r="O1330" s="22"/>
      <c r="P1330" s="22"/>
      <c r="Q1330" s="22"/>
    </row>
    <row r="1331" spans="2:17" x14ac:dyDescent="0.2">
      <c r="B1331" s="22"/>
      <c r="C1331" s="22"/>
      <c r="D1331" s="22"/>
      <c r="E1331" s="22"/>
      <c r="G1331" s="22"/>
      <c r="H1331" s="22"/>
      <c r="I1331" s="22"/>
      <c r="K1331" s="22"/>
      <c r="L1331" s="22"/>
      <c r="M1331" s="22"/>
      <c r="O1331" s="22"/>
      <c r="P1331" s="22"/>
      <c r="Q1331" s="22"/>
    </row>
    <row r="1332" spans="2:17" x14ac:dyDescent="0.2">
      <c r="B1332" s="22"/>
      <c r="C1332" s="22"/>
      <c r="D1332" s="22"/>
      <c r="E1332" s="22"/>
      <c r="G1332" s="22"/>
      <c r="H1332" s="22"/>
      <c r="I1332" s="22"/>
      <c r="K1332" s="22"/>
      <c r="L1332" s="22"/>
      <c r="M1332" s="22"/>
      <c r="O1332" s="22"/>
      <c r="P1332" s="22"/>
      <c r="Q1332" s="22"/>
    </row>
    <row r="1333" spans="2:17" x14ac:dyDescent="0.2">
      <c r="B1333" s="22"/>
      <c r="C1333" s="22"/>
      <c r="D1333" s="22"/>
      <c r="E1333" s="22"/>
      <c r="G1333" s="22"/>
      <c r="H1333" s="22"/>
      <c r="I1333" s="22"/>
      <c r="K1333" s="22"/>
      <c r="L1333" s="22"/>
      <c r="M1333" s="22"/>
      <c r="O1333" s="22"/>
      <c r="P1333" s="22"/>
      <c r="Q1333" s="22"/>
    </row>
    <row r="1334" spans="2:17" x14ac:dyDescent="0.2">
      <c r="B1334" s="22"/>
      <c r="C1334" s="22"/>
      <c r="D1334" s="22"/>
      <c r="E1334" s="22"/>
      <c r="G1334" s="22"/>
      <c r="H1334" s="22"/>
      <c r="I1334" s="22"/>
      <c r="K1334" s="22"/>
      <c r="L1334" s="22"/>
      <c r="M1334" s="22"/>
      <c r="O1334" s="22"/>
      <c r="P1334" s="22"/>
      <c r="Q1334" s="22"/>
    </row>
    <row r="1335" spans="2:17" x14ac:dyDescent="0.2">
      <c r="B1335" s="22"/>
      <c r="C1335" s="22"/>
      <c r="D1335" s="22"/>
      <c r="E1335" s="22"/>
      <c r="G1335" s="22"/>
      <c r="H1335" s="22"/>
      <c r="I1335" s="22"/>
      <c r="K1335" s="22"/>
      <c r="L1335" s="22"/>
      <c r="M1335" s="22"/>
      <c r="O1335" s="22"/>
      <c r="P1335" s="22"/>
      <c r="Q1335" s="22"/>
    </row>
    <row r="1336" spans="2:17" x14ac:dyDescent="0.2">
      <c r="B1336" s="22"/>
      <c r="C1336" s="22"/>
      <c r="D1336" s="22"/>
      <c r="E1336" s="22"/>
      <c r="G1336" s="22"/>
      <c r="H1336" s="22"/>
      <c r="I1336" s="22"/>
      <c r="K1336" s="22"/>
      <c r="L1336" s="22"/>
      <c r="M1336" s="22"/>
      <c r="O1336" s="22"/>
      <c r="P1336" s="22"/>
      <c r="Q1336" s="22"/>
    </row>
    <row r="1337" spans="2:17" x14ac:dyDescent="0.2">
      <c r="B1337" s="22"/>
      <c r="C1337" s="22"/>
      <c r="D1337" s="22"/>
      <c r="E1337" s="22"/>
      <c r="G1337" s="22"/>
      <c r="H1337" s="22"/>
      <c r="I1337" s="22"/>
      <c r="K1337" s="22"/>
      <c r="L1337" s="22"/>
      <c r="M1337" s="22"/>
      <c r="O1337" s="22"/>
      <c r="P1337" s="22"/>
      <c r="Q1337" s="22"/>
    </row>
    <row r="1338" spans="2:17" x14ac:dyDescent="0.2">
      <c r="B1338" s="22"/>
      <c r="C1338" s="22"/>
      <c r="D1338" s="22"/>
      <c r="E1338" s="22"/>
      <c r="G1338" s="22"/>
      <c r="H1338" s="22"/>
      <c r="I1338" s="22"/>
      <c r="K1338" s="22"/>
      <c r="L1338" s="22"/>
      <c r="M1338" s="22"/>
      <c r="O1338" s="22"/>
      <c r="P1338" s="22"/>
      <c r="Q1338" s="22"/>
    </row>
    <row r="1339" spans="2:17" x14ac:dyDescent="0.2">
      <c r="B1339" s="22"/>
      <c r="C1339" s="22"/>
      <c r="D1339" s="22"/>
      <c r="E1339" s="22"/>
      <c r="G1339" s="22"/>
      <c r="H1339" s="22"/>
      <c r="I1339" s="22"/>
      <c r="K1339" s="22"/>
      <c r="L1339" s="22"/>
      <c r="M1339" s="22"/>
      <c r="O1339" s="22"/>
      <c r="P1339" s="22"/>
      <c r="Q1339" s="22"/>
    </row>
    <row r="1340" spans="2:17" x14ac:dyDescent="0.2">
      <c r="B1340" s="22"/>
      <c r="C1340" s="22"/>
      <c r="D1340" s="22"/>
      <c r="E1340" s="22"/>
      <c r="G1340" s="22"/>
      <c r="H1340" s="22"/>
      <c r="I1340" s="22"/>
      <c r="K1340" s="22"/>
      <c r="L1340" s="22"/>
      <c r="M1340" s="22"/>
      <c r="O1340" s="22"/>
      <c r="P1340" s="22"/>
      <c r="Q1340" s="22"/>
    </row>
    <row r="1341" spans="2:17" x14ac:dyDescent="0.2">
      <c r="B1341" s="22"/>
      <c r="C1341" s="22"/>
      <c r="D1341" s="22"/>
      <c r="E1341" s="22"/>
      <c r="G1341" s="22"/>
      <c r="H1341" s="22"/>
      <c r="I1341" s="22"/>
      <c r="K1341" s="22"/>
      <c r="L1341" s="22"/>
      <c r="M1341" s="22"/>
      <c r="O1341" s="22"/>
      <c r="P1341" s="22"/>
      <c r="Q1341" s="22"/>
    </row>
    <row r="1342" spans="2:17" x14ac:dyDescent="0.2">
      <c r="B1342" s="22"/>
      <c r="C1342" s="22"/>
      <c r="D1342" s="22"/>
      <c r="E1342" s="22"/>
      <c r="G1342" s="22"/>
      <c r="H1342" s="22"/>
      <c r="I1342" s="22"/>
      <c r="K1342" s="22"/>
      <c r="L1342" s="22"/>
      <c r="M1342" s="22"/>
      <c r="O1342" s="22"/>
      <c r="P1342" s="22"/>
      <c r="Q1342" s="22"/>
    </row>
    <row r="1343" spans="2:17" x14ac:dyDescent="0.2">
      <c r="B1343" s="22"/>
      <c r="C1343" s="22"/>
      <c r="D1343" s="22"/>
      <c r="E1343" s="22"/>
      <c r="G1343" s="22"/>
      <c r="H1343" s="22"/>
      <c r="I1343" s="22"/>
      <c r="K1343" s="22"/>
      <c r="L1343" s="22"/>
      <c r="M1343" s="22"/>
      <c r="O1343" s="22"/>
      <c r="P1343" s="22"/>
      <c r="Q1343" s="22"/>
    </row>
    <row r="1344" spans="2:17" x14ac:dyDescent="0.2">
      <c r="B1344" s="22"/>
      <c r="C1344" s="22"/>
      <c r="D1344" s="22"/>
      <c r="E1344" s="22"/>
      <c r="G1344" s="22"/>
      <c r="H1344" s="22"/>
      <c r="I1344" s="22"/>
      <c r="K1344" s="22"/>
      <c r="L1344" s="22"/>
      <c r="M1344" s="22"/>
      <c r="O1344" s="22"/>
      <c r="P1344" s="22"/>
      <c r="Q1344" s="22"/>
    </row>
    <row r="1345" spans="2:17" x14ac:dyDescent="0.2">
      <c r="B1345" s="22"/>
      <c r="C1345" s="22"/>
      <c r="D1345" s="22"/>
      <c r="E1345" s="22"/>
      <c r="G1345" s="22"/>
      <c r="H1345" s="22"/>
      <c r="I1345" s="22"/>
      <c r="K1345" s="22"/>
      <c r="L1345" s="22"/>
      <c r="M1345" s="22"/>
      <c r="O1345" s="22"/>
      <c r="P1345" s="22"/>
      <c r="Q1345" s="22"/>
    </row>
    <row r="1346" spans="2:17" x14ac:dyDescent="0.2">
      <c r="B1346" s="22"/>
      <c r="C1346" s="22"/>
      <c r="D1346" s="22"/>
      <c r="E1346" s="22"/>
      <c r="G1346" s="22"/>
      <c r="H1346" s="22"/>
      <c r="I1346" s="22"/>
      <c r="K1346" s="22"/>
      <c r="L1346" s="22"/>
      <c r="M1346" s="22"/>
      <c r="O1346" s="22"/>
      <c r="P1346" s="22"/>
      <c r="Q1346" s="22"/>
    </row>
    <row r="1347" spans="2:17" x14ac:dyDescent="0.2">
      <c r="B1347" s="22"/>
      <c r="C1347" s="22"/>
      <c r="D1347" s="22"/>
      <c r="E1347" s="22"/>
      <c r="G1347" s="22"/>
      <c r="H1347" s="22"/>
      <c r="I1347" s="22"/>
      <c r="K1347" s="22"/>
      <c r="L1347" s="22"/>
      <c r="M1347" s="22"/>
      <c r="O1347" s="22"/>
      <c r="P1347" s="22"/>
      <c r="Q1347" s="22"/>
    </row>
    <row r="1348" spans="2:17" x14ac:dyDescent="0.2">
      <c r="B1348" s="22"/>
      <c r="C1348" s="22"/>
      <c r="D1348" s="22"/>
      <c r="E1348" s="22"/>
      <c r="G1348" s="22"/>
      <c r="H1348" s="22"/>
      <c r="I1348" s="22"/>
      <c r="K1348" s="22"/>
      <c r="L1348" s="22"/>
      <c r="M1348" s="22"/>
      <c r="O1348" s="22"/>
      <c r="P1348" s="22"/>
      <c r="Q1348" s="22"/>
    </row>
    <row r="1349" spans="2:17" x14ac:dyDescent="0.2">
      <c r="B1349" s="22"/>
      <c r="C1349" s="22"/>
      <c r="D1349" s="22"/>
      <c r="E1349" s="22"/>
      <c r="G1349" s="22"/>
      <c r="H1349" s="22"/>
      <c r="I1349" s="22"/>
      <c r="K1349" s="22"/>
      <c r="L1349" s="22"/>
      <c r="M1349" s="22"/>
      <c r="O1349" s="22"/>
      <c r="P1349" s="22"/>
      <c r="Q1349" s="22"/>
    </row>
    <row r="1350" spans="2:17" x14ac:dyDescent="0.2">
      <c r="B1350" s="22"/>
      <c r="C1350" s="22"/>
      <c r="D1350" s="22"/>
      <c r="E1350" s="22"/>
      <c r="G1350" s="22"/>
      <c r="H1350" s="22"/>
      <c r="I1350" s="22"/>
      <c r="K1350" s="22"/>
      <c r="L1350" s="22"/>
      <c r="M1350" s="22"/>
      <c r="O1350" s="22"/>
      <c r="P1350" s="22"/>
      <c r="Q1350" s="22"/>
    </row>
    <row r="1351" spans="2:17" x14ac:dyDescent="0.2">
      <c r="B1351" s="22"/>
      <c r="C1351" s="22"/>
      <c r="D1351" s="22"/>
      <c r="E1351" s="22"/>
      <c r="G1351" s="22"/>
      <c r="H1351" s="22"/>
      <c r="I1351" s="22"/>
      <c r="K1351" s="22"/>
      <c r="L1351" s="22"/>
      <c r="M1351" s="22"/>
      <c r="O1351" s="22"/>
      <c r="P1351" s="22"/>
      <c r="Q1351" s="22"/>
    </row>
    <row r="1352" spans="2:17" x14ac:dyDescent="0.2">
      <c r="B1352" s="22"/>
      <c r="C1352" s="22"/>
      <c r="D1352" s="22"/>
      <c r="E1352" s="22"/>
      <c r="G1352" s="22"/>
      <c r="H1352" s="22"/>
      <c r="I1352" s="22"/>
      <c r="K1352" s="22"/>
      <c r="L1352" s="22"/>
      <c r="M1352" s="22"/>
      <c r="O1352" s="22"/>
      <c r="P1352" s="22"/>
      <c r="Q1352" s="22"/>
    </row>
    <row r="1353" spans="2:17" x14ac:dyDescent="0.2">
      <c r="B1353" s="22"/>
      <c r="C1353" s="22"/>
      <c r="D1353" s="22"/>
      <c r="E1353" s="22"/>
      <c r="G1353" s="22"/>
      <c r="H1353" s="22"/>
      <c r="I1353" s="22"/>
      <c r="K1353" s="22"/>
      <c r="L1353" s="22"/>
      <c r="M1353" s="22"/>
      <c r="O1353" s="22"/>
      <c r="P1353" s="22"/>
      <c r="Q1353" s="22"/>
    </row>
    <row r="1354" spans="2:17" x14ac:dyDescent="0.2">
      <c r="B1354" s="22"/>
      <c r="C1354" s="22"/>
      <c r="D1354" s="22"/>
      <c r="E1354" s="22"/>
      <c r="G1354" s="22"/>
      <c r="H1354" s="22"/>
      <c r="I1354" s="22"/>
      <c r="K1354" s="22"/>
      <c r="L1354" s="22"/>
      <c r="M1354" s="22"/>
      <c r="O1354" s="22"/>
      <c r="P1354" s="22"/>
      <c r="Q1354" s="22"/>
    </row>
    <row r="1355" spans="2:17" x14ac:dyDescent="0.2">
      <c r="B1355" s="22"/>
      <c r="C1355" s="22"/>
      <c r="D1355" s="22"/>
      <c r="E1355" s="22"/>
      <c r="G1355" s="22"/>
      <c r="H1355" s="22"/>
      <c r="I1355" s="22"/>
      <c r="K1355" s="22"/>
      <c r="L1355" s="22"/>
      <c r="M1355" s="22"/>
      <c r="O1355" s="22"/>
      <c r="P1355" s="22"/>
      <c r="Q1355" s="22"/>
    </row>
    <row r="1356" spans="2:17" x14ac:dyDescent="0.2">
      <c r="B1356" s="22"/>
      <c r="C1356" s="22"/>
      <c r="D1356" s="22"/>
      <c r="E1356" s="22"/>
      <c r="G1356" s="22"/>
      <c r="H1356" s="22"/>
      <c r="I1356" s="22"/>
      <c r="K1356" s="22"/>
      <c r="L1356" s="22"/>
      <c r="M1356" s="22"/>
      <c r="O1356" s="22"/>
      <c r="P1356" s="22"/>
      <c r="Q1356" s="22"/>
    </row>
    <row r="1357" spans="2:17" x14ac:dyDescent="0.2">
      <c r="B1357" s="22"/>
      <c r="C1357" s="22"/>
      <c r="D1357" s="22"/>
      <c r="E1357" s="22"/>
      <c r="G1357" s="22"/>
      <c r="H1357" s="22"/>
      <c r="I1357" s="22"/>
      <c r="K1357" s="22"/>
      <c r="L1357" s="22"/>
      <c r="M1357" s="22"/>
      <c r="O1357" s="22"/>
      <c r="P1357" s="22"/>
      <c r="Q1357" s="22"/>
    </row>
    <row r="1358" spans="2:17" x14ac:dyDescent="0.2">
      <c r="B1358" s="22"/>
      <c r="C1358" s="22"/>
      <c r="D1358" s="22"/>
      <c r="E1358" s="22"/>
      <c r="G1358" s="22"/>
      <c r="H1358" s="22"/>
      <c r="I1358" s="22"/>
      <c r="K1358" s="22"/>
      <c r="L1358" s="22"/>
      <c r="M1358" s="22"/>
      <c r="O1358" s="22"/>
      <c r="P1358" s="22"/>
      <c r="Q1358" s="22"/>
    </row>
    <row r="1359" spans="2:17" x14ac:dyDescent="0.2">
      <c r="B1359" s="22"/>
      <c r="C1359" s="22"/>
      <c r="D1359" s="22"/>
      <c r="E1359" s="22"/>
      <c r="G1359" s="22"/>
      <c r="H1359" s="22"/>
      <c r="I1359" s="22"/>
      <c r="K1359" s="22"/>
      <c r="L1359" s="22"/>
      <c r="M1359" s="22"/>
      <c r="O1359" s="22"/>
      <c r="P1359" s="22"/>
      <c r="Q1359" s="22"/>
    </row>
    <row r="1360" spans="2:17" x14ac:dyDescent="0.2">
      <c r="B1360" s="22"/>
      <c r="C1360" s="22"/>
      <c r="D1360" s="22"/>
      <c r="E1360" s="22"/>
      <c r="G1360" s="22"/>
      <c r="H1360" s="22"/>
      <c r="I1360" s="22"/>
      <c r="K1360" s="22"/>
      <c r="L1360" s="22"/>
      <c r="M1360" s="22"/>
      <c r="O1360" s="22"/>
      <c r="P1360" s="22"/>
      <c r="Q1360" s="22"/>
    </row>
    <row r="1361" spans="2:17" x14ac:dyDescent="0.2">
      <c r="B1361" s="22"/>
      <c r="C1361" s="22"/>
      <c r="D1361" s="22"/>
      <c r="E1361" s="22"/>
      <c r="G1361" s="22"/>
      <c r="H1361" s="22"/>
      <c r="I1361" s="22"/>
      <c r="K1361" s="22"/>
      <c r="L1361" s="22"/>
      <c r="M1361" s="22"/>
      <c r="O1361" s="22"/>
      <c r="P1361" s="22"/>
      <c r="Q1361" s="22"/>
    </row>
    <row r="1362" spans="2:17" x14ac:dyDescent="0.2">
      <c r="B1362" s="22"/>
      <c r="C1362" s="22"/>
      <c r="D1362" s="22"/>
      <c r="E1362" s="22"/>
      <c r="G1362" s="22"/>
      <c r="H1362" s="22"/>
      <c r="I1362" s="22"/>
      <c r="K1362" s="22"/>
      <c r="L1362" s="22"/>
      <c r="M1362" s="22"/>
      <c r="O1362" s="22"/>
      <c r="P1362" s="22"/>
      <c r="Q1362" s="22"/>
    </row>
    <row r="1363" spans="2:17" x14ac:dyDescent="0.2">
      <c r="B1363" s="22"/>
      <c r="C1363" s="22"/>
      <c r="D1363" s="22"/>
      <c r="E1363" s="22"/>
      <c r="G1363" s="22"/>
      <c r="H1363" s="22"/>
      <c r="I1363" s="22"/>
      <c r="K1363" s="22"/>
      <c r="L1363" s="22"/>
      <c r="M1363" s="22"/>
      <c r="O1363" s="22"/>
      <c r="P1363" s="22"/>
      <c r="Q1363" s="22"/>
    </row>
    <row r="1364" spans="2:17" x14ac:dyDescent="0.2">
      <c r="B1364" s="22"/>
      <c r="C1364" s="22"/>
      <c r="D1364" s="22"/>
      <c r="E1364" s="22"/>
      <c r="G1364" s="22"/>
      <c r="H1364" s="22"/>
      <c r="I1364" s="22"/>
      <c r="K1364" s="22"/>
      <c r="L1364" s="22"/>
      <c r="M1364" s="22"/>
      <c r="O1364" s="22"/>
      <c r="P1364" s="22"/>
      <c r="Q1364" s="22"/>
    </row>
    <row r="1365" spans="2:17" x14ac:dyDescent="0.2">
      <c r="B1365" s="22"/>
      <c r="C1365" s="22"/>
      <c r="D1365" s="22"/>
      <c r="E1365" s="22"/>
      <c r="G1365" s="22"/>
      <c r="H1365" s="22"/>
      <c r="I1365" s="22"/>
      <c r="K1365" s="22"/>
      <c r="L1365" s="22"/>
      <c r="M1365" s="22"/>
      <c r="O1365" s="22"/>
      <c r="P1365" s="22"/>
      <c r="Q1365" s="22"/>
    </row>
    <row r="1366" spans="2:17" x14ac:dyDescent="0.2">
      <c r="B1366" s="22"/>
      <c r="C1366" s="22"/>
      <c r="D1366" s="22"/>
      <c r="E1366" s="22"/>
      <c r="G1366" s="22"/>
      <c r="H1366" s="22"/>
      <c r="I1366" s="22"/>
      <c r="K1366" s="22"/>
      <c r="L1366" s="22"/>
      <c r="M1366" s="22"/>
      <c r="O1366" s="22"/>
      <c r="P1366" s="22"/>
      <c r="Q1366" s="22"/>
    </row>
    <row r="1367" spans="2:17" x14ac:dyDescent="0.2">
      <c r="B1367" s="22"/>
      <c r="C1367" s="22"/>
      <c r="D1367" s="22"/>
      <c r="E1367" s="22"/>
      <c r="G1367" s="22"/>
      <c r="H1367" s="22"/>
      <c r="I1367" s="22"/>
      <c r="K1367" s="22"/>
      <c r="L1367" s="22"/>
      <c r="M1367" s="22"/>
      <c r="O1367" s="22"/>
      <c r="P1367" s="22"/>
      <c r="Q1367" s="22"/>
    </row>
    <row r="1368" spans="2:17" x14ac:dyDescent="0.2">
      <c r="B1368" s="22"/>
      <c r="C1368" s="22"/>
      <c r="D1368" s="22"/>
      <c r="E1368" s="22"/>
      <c r="G1368" s="22"/>
      <c r="H1368" s="22"/>
      <c r="I1368" s="22"/>
      <c r="K1368" s="22"/>
      <c r="L1368" s="22"/>
      <c r="M1368" s="22"/>
      <c r="O1368" s="22"/>
      <c r="P1368" s="22"/>
      <c r="Q1368" s="22"/>
    </row>
    <row r="1369" spans="2:17" x14ac:dyDescent="0.2">
      <c r="B1369" s="22"/>
      <c r="C1369" s="22"/>
      <c r="D1369" s="22"/>
      <c r="E1369" s="22"/>
      <c r="G1369" s="22"/>
      <c r="H1369" s="22"/>
      <c r="I1369" s="22"/>
      <c r="K1369" s="22"/>
      <c r="L1369" s="22"/>
      <c r="M1369" s="22"/>
      <c r="O1369" s="22"/>
      <c r="P1369" s="22"/>
      <c r="Q1369" s="22"/>
    </row>
    <row r="1370" spans="2:17" x14ac:dyDescent="0.2">
      <c r="B1370" s="22"/>
      <c r="C1370" s="22"/>
      <c r="D1370" s="22"/>
      <c r="E1370" s="22"/>
      <c r="G1370" s="22"/>
      <c r="H1370" s="22"/>
      <c r="I1370" s="22"/>
      <c r="K1370" s="22"/>
      <c r="L1370" s="22"/>
      <c r="M1370" s="22"/>
      <c r="O1370" s="22"/>
      <c r="P1370" s="22"/>
      <c r="Q1370" s="22"/>
    </row>
    <row r="1371" spans="2:17" x14ac:dyDescent="0.2">
      <c r="B1371" s="22"/>
      <c r="C1371" s="22"/>
      <c r="D1371" s="22"/>
      <c r="E1371" s="22"/>
      <c r="G1371" s="22"/>
      <c r="H1371" s="22"/>
      <c r="I1371" s="22"/>
      <c r="K1371" s="22"/>
      <c r="L1371" s="22"/>
      <c r="M1371" s="22"/>
      <c r="O1371" s="22"/>
      <c r="P1371" s="22"/>
      <c r="Q1371" s="22"/>
    </row>
    <row r="1372" spans="2:17" x14ac:dyDescent="0.2">
      <c r="B1372" s="22"/>
      <c r="C1372" s="22"/>
      <c r="D1372" s="22"/>
      <c r="E1372" s="22"/>
      <c r="G1372" s="22"/>
      <c r="H1372" s="22"/>
      <c r="I1372" s="22"/>
      <c r="K1372" s="22"/>
      <c r="L1372" s="22"/>
      <c r="M1372" s="22"/>
      <c r="O1372" s="22"/>
      <c r="P1372" s="22"/>
      <c r="Q1372" s="22"/>
    </row>
    <row r="1373" spans="2:17" x14ac:dyDescent="0.2">
      <c r="B1373" s="22"/>
      <c r="C1373" s="22"/>
      <c r="D1373" s="22"/>
      <c r="E1373" s="22"/>
      <c r="G1373" s="22"/>
      <c r="H1373" s="22"/>
      <c r="I1373" s="22"/>
      <c r="K1373" s="22"/>
      <c r="L1373" s="22"/>
      <c r="M1373" s="22"/>
      <c r="O1373" s="22"/>
      <c r="P1373" s="22"/>
      <c r="Q1373" s="22"/>
    </row>
    <row r="1374" spans="2:17" x14ac:dyDescent="0.2">
      <c r="B1374" s="22"/>
      <c r="C1374" s="22"/>
      <c r="D1374" s="22"/>
      <c r="E1374" s="22"/>
      <c r="G1374" s="22"/>
      <c r="H1374" s="22"/>
      <c r="I1374" s="22"/>
      <c r="K1374" s="22"/>
      <c r="L1374" s="22"/>
      <c r="M1374" s="22"/>
      <c r="O1374" s="22"/>
      <c r="P1374" s="22"/>
      <c r="Q1374" s="22"/>
    </row>
    <row r="1375" spans="2:17" x14ac:dyDescent="0.2">
      <c r="B1375" s="22"/>
      <c r="C1375" s="22"/>
      <c r="D1375" s="22"/>
      <c r="E1375" s="22"/>
      <c r="G1375" s="22"/>
      <c r="H1375" s="22"/>
      <c r="I1375" s="22"/>
      <c r="K1375" s="22"/>
      <c r="L1375" s="22"/>
      <c r="M1375" s="22"/>
      <c r="O1375" s="22"/>
      <c r="P1375" s="22"/>
      <c r="Q1375" s="22"/>
    </row>
    <row r="1376" spans="2:17" x14ac:dyDescent="0.2">
      <c r="B1376" s="22"/>
      <c r="C1376" s="22"/>
      <c r="D1376" s="22"/>
      <c r="E1376" s="22"/>
      <c r="G1376" s="22"/>
      <c r="H1376" s="22"/>
      <c r="I1376" s="22"/>
      <c r="K1376" s="22"/>
      <c r="L1376" s="22"/>
      <c r="M1376" s="22"/>
      <c r="O1376" s="22"/>
      <c r="P1376" s="22"/>
      <c r="Q1376" s="22"/>
    </row>
    <row r="1377" spans="2:17" x14ac:dyDescent="0.2">
      <c r="B1377" s="22"/>
      <c r="C1377" s="22"/>
      <c r="D1377" s="22"/>
      <c r="E1377" s="22"/>
      <c r="G1377" s="22"/>
      <c r="H1377" s="22"/>
      <c r="I1377" s="22"/>
      <c r="K1377" s="22"/>
      <c r="L1377" s="22"/>
      <c r="M1377" s="22"/>
      <c r="O1377" s="22"/>
      <c r="P1377" s="22"/>
      <c r="Q1377" s="22"/>
    </row>
    <row r="1378" spans="2:17" x14ac:dyDescent="0.2">
      <c r="B1378" s="22"/>
      <c r="C1378" s="22"/>
      <c r="D1378" s="22"/>
      <c r="E1378" s="22"/>
      <c r="G1378" s="22"/>
      <c r="H1378" s="22"/>
      <c r="I1378" s="22"/>
      <c r="K1378" s="22"/>
      <c r="L1378" s="22"/>
      <c r="M1378" s="22"/>
      <c r="O1378" s="22"/>
      <c r="P1378" s="22"/>
      <c r="Q1378" s="22"/>
    </row>
    <row r="1379" spans="2:17" x14ac:dyDescent="0.2">
      <c r="B1379" s="22"/>
      <c r="C1379" s="22"/>
      <c r="D1379" s="22"/>
      <c r="E1379" s="22"/>
      <c r="G1379" s="22"/>
      <c r="H1379" s="22"/>
      <c r="I1379" s="22"/>
      <c r="K1379" s="22"/>
      <c r="L1379" s="22"/>
      <c r="M1379" s="22"/>
      <c r="O1379" s="22"/>
      <c r="P1379" s="22"/>
      <c r="Q1379" s="22"/>
    </row>
    <row r="1380" spans="2:17" x14ac:dyDescent="0.2">
      <c r="B1380" s="22"/>
      <c r="C1380" s="22"/>
      <c r="D1380" s="22"/>
      <c r="E1380" s="22"/>
      <c r="G1380" s="22"/>
      <c r="H1380" s="22"/>
      <c r="I1380" s="22"/>
      <c r="K1380" s="22"/>
      <c r="L1380" s="22"/>
      <c r="M1380" s="22"/>
      <c r="O1380" s="22"/>
      <c r="P1380" s="22"/>
      <c r="Q1380" s="22"/>
    </row>
    <row r="1381" spans="2:17" x14ac:dyDescent="0.2">
      <c r="B1381" s="22"/>
      <c r="C1381" s="22"/>
      <c r="D1381" s="22"/>
      <c r="E1381" s="22"/>
      <c r="G1381" s="22"/>
      <c r="H1381" s="22"/>
      <c r="I1381" s="22"/>
      <c r="K1381" s="22"/>
      <c r="L1381" s="22"/>
      <c r="M1381" s="22"/>
      <c r="O1381" s="22"/>
      <c r="P1381" s="22"/>
      <c r="Q1381" s="22"/>
    </row>
    <row r="1382" spans="2:17" x14ac:dyDescent="0.2">
      <c r="B1382" s="22"/>
      <c r="C1382" s="22"/>
      <c r="D1382" s="22"/>
      <c r="E1382" s="22"/>
      <c r="G1382" s="22"/>
      <c r="H1382" s="22"/>
      <c r="I1382" s="22"/>
      <c r="K1382" s="22"/>
      <c r="L1382" s="22"/>
      <c r="M1382" s="22"/>
      <c r="O1382" s="22"/>
      <c r="P1382" s="22"/>
      <c r="Q1382" s="22"/>
    </row>
    <row r="1383" spans="2:17" x14ac:dyDescent="0.2">
      <c r="B1383" s="22"/>
      <c r="C1383" s="22"/>
      <c r="D1383" s="22"/>
      <c r="E1383" s="22"/>
      <c r="G1383" s="22"/>
      <c r="H1383" s="22"/>
      <c r="I1383" s="22"/>
      <c r="K1383" s="22"/>
      <c r="L1383" s="22"/>
      <c r="M1383" s="22"/>
      <c r="O1383" s="22"/>
      <c r="P1383" s="22"/>
      <c r="Q1383" s="22"/>
    </row>
    <row r="1384" spans="2:17" x14ac:dyDescent="0.2">
      <c r="B1384" s="22"/>
      <c r="C1384" s="22"/>
      <c r="D1384" s="22"/>
      <c r="E1384" s="22"/>
      <c r="G1384" s="22"/>
      <c r="H1384" s="22"/>
      <c r="I1384" s="22"/>
      <c r="K1384" s="22"/>
      <c r="L1384" s="22"/>
      <c r="M1384" s="22"/>
      <c r="O1384" s="22"/>
      <c r="P1384" s="22"/>
      <c r="Q1384" s="22"/>
    </row>
    <row r="1385" spans="2:17" x14ac:dyDescent="0.2">
      <c r="B1385" s="22"/>
      <c r="C1385" s="22"/>
      <c r="D1385" s="22"/>
      <c r="E1385" s="22"/>
      <c r="G1385" s="22"/>
      <c r="H1385" s="22"/>
      <c r="I1385" s="22"/>
      <c r="K1385" s="22"/>
      <c r="L1385" s="22"/>
      <c r="M1385" s="22"/>
      <c r="O1385" s="22"/>
      <c r="P1385" s="22"/>
      <c r="Q1385" s="22"/>
    </row>
    <row r="1386" spans="2:17" x14ac:dyDescent="0.2">
      <c r="B1386" s="22"/>
      <c r="C1386" s="22"/>
      <c r="D1386" s="22"/>
      <c r="E1386" s="22"/>
      <c r="G1386" s="22"/>
      <c r="H1386" s="22"/>
      <c r="I1386" s="22"/>
      <c r="K1386" s="22"/>
      <c r="L1386" s="22"/>
      <c r="M1386" s="22"/>
      <c r="O1386" s="22"/>
      <c r="P1386" s="22"/>
      <c r="Q1386" s="22"/>
    </row>
    <row r="1387" spans="2:17" x14ac:dyDescent="0.2">
      <c r="B1387" s="22"/>
      <c r="C1387" s="22"/>
      <c r="D1387" s="22"/>
      <c r="E1387" s="22"/>
      <c r="G1387" s="22"/>
      <c r="H1387" s="22"/>
      <c r="I1387" s="22"/>
      <c r="K1387" s="22"/>
      <c r="L1387" s="22"/>
      <c r="M1387" s="22"/>
      <c r="O1387" s="22"/>
      <c r="P1387" s="22"/>
      <c r="Q1387" s="22"/>
    </row>
    <row r="1388" spans="2:17" x14ac:dyDescent="0.2">
      <c r="B1388" s="22"/>
      <c r="C1388" s="22"/>
      <c r="D1388" s="22"/>
      <c r="E1388" s="22"/>
      <c r="G1388" s="22"/>
      <c r="H1388" s="22"/>
      <c r="I1388" s="22"/>
      <c r="K1388" s="22"/>
      <c r="L1388" s="22"/>
      <c r="M1388" s="22"/>
      <c r="O1388" s="22"/>
      <c r="P1388" s="22"/>
      <c r="Q1388" s="22"/>
    </row>
    <row r="1389" spans="2:17" x14ac:dyDescent="0.2">
      <c r="B1389" s="22"/>
      <c r="C1389" s="22"/>
      <c r="D1389" s="22"/>
      <c r="E1389" s="22"/>
      <c r="G1389" s="22"/>
      <c r="H1389" s="22"/>
      <c r="I1389" s="22"/>
      <c r="K1389" s="22"/>
      <c r="L1389" s="22"/>
      <c r="M1389" s="22"/>
      <c r="O1389" s="22"/>
      <c r="P1389" s="22"/>
      <c r="Q1389" s="22"/>
    </row>
    <row r="1390" spans="2:17" x14ac:dyDescent="0.2">
      <c r="B1390" s="22"/>
      <c r="C1390" s="22"/>
      <c r="D1390" s="22"/>
      <c r="E1390" s="22"/>
      <c r="G1390" s="22"/>
      <c r="H1390" s="22"/>
      <c r="I1390" s="22"/>
      <c r="K1390" s="22"/>
      <c r="L1390" s="22"/>
      <c r="M1390" s="22"/>
      <c r="O1390" s="22"/>
      <c r="P1390" s="22"/>
      <c r="Q1390" s="22"/>
    </row>
    <row r="1391" spans="2:17" x14ac:dyDescent="0.2">
      <c r="B1391" s="22"/>
      <c r="C1391" s="22"/>
      <c r="D1391" s="22"/>
      <c r="E1391" s="22"/>
      <c r="G1391" s="22"/>
      <c r="H1391" s="22"/>
      <c r="I1391" s="22"/>
      <c r="K1391" s="22"/>
      <c r="L1391" s="22"/>
      <c r="M1391" s="22"/>
      <c r="O1391" s="22"/>
      <c r="P1391" s="22"/>
      <c r="Q1391" s="22"/>
    </row>
    <row r="1392" spans="2:17" x14ac:dyDescent="0.2">
      <c r="B1392" s="22"/>
      <c r="C1392" s="22"/>
      <c r="D1392" s="22"/>
      <c r="E1392" s="22"/>
      <c r="G1392" s="22"/>
      <c r="H1392" s="22"/>
      <c r="I1392" s="22"/>
      <c r="K1392" s="22"/>
      <c r="L1392" s="22"/>
      <c r="M1392" s="22"/>
      <c r="O1392" s="22"/>
      <c r="P1392" s="22"/>
      <c r="Q1392" s="22"/>
    </row>
    <row r="1393" spans="2:17" x14ac:dyDescent="0.2">
      <c r="B1393" s="22"/>
      <c r="C1393" s="22"/>
      <c r="D1393" s="22"/>
      <c r="E1393" s="22"/>
      <c r="G1393" s="22"/>
      <c r="H1393" s="22"/>
      <c r="I1393" s="22"/>
      <c r="K1393" s="22"/>
      <c r="L1393" s="22"/>
      <c r="M1393" s="22"/>
      <c r="O1393" s="22"/>
      <c r="P1393" s="22"/>
      <c r="Q1393" s="22"/>
    </row>
    <row r="1394" spans="2:17" x14ac:dyDescent="0.2">
      <c r="B1394" s="22"/>
      <c r="C1394" s="22"/>
      <c r="D1394" s="22"/>
      <c r="E1394" s="22"/>
      <c r="G1394" s="22"/>
      <c r="H1394" s="22"/>
      <c r="I1394" s="22"/>
      <c r="K1394" s="22"/>
      <c r="L1394" s="22"/>
      <c r="M1394" s="22"/>
      <c r="O1394" s="22"/>
      <c r="P1394" s="22"/>
      <c r="Q1394" s="22"/>
    </row>
    <row r="1395" spans="2:17" x14ac:dyDescent="0.2">
      <c r="B1395" s="22"/>
      <c r="C1395" s="22"/>
      <c r="D1395" s="22"/>
      <c r="E1395" s="22"/>
      <c r="G1395" s="22"/>
      <c r="H1395" s="22"/>
      <c r="I1395" s="22"/>
      <c r="K1395" s="22"/>
      <c r="L1395" s="22"/>
      <c r="M1395" s="22"/>
      <c r="O1395" s="22"/>
      <c r="P1395" s="22"/>
      <c r="Q1395" s="22"/>
    </row>
    <row r="1396" spans="2:17" x14ac:dyDescent="0.2">
      <c r="B1396" s="22"/>
      <c r="C1396" s="22"/>
      <c r="D1396" s="22"/>
      <c r="E1396" s="22"/>
      <c r="G1396" s="22"/>
      <c r="H1396" s="22"/>
      <c r="I1396" s="22"/>
      <c r="K1396" s="22"/>
      <c r="L1396" s="22"/>
      <c r="M1396" s="22"/>
      <c r="O1396" s="22"/>
      <c r="P1396" s="22"/>
      <c r="Q1396" s="22"/>
    </row>
    <row r="1397" spans="2:17" x14ac:dyDescent="0.2">
      <c r="B1397" s="22"/>
      <c r="C1397" s="22"/>
      <c r="D1397" s="22"/>
      <c r="E1397" s="22"/>
      <c r="G1397" s="22"/>
      <c r="H1397" s="22"/>
      <c r="I1397" s="22"/>
      <c r="K1397" s="22"/>
      <c r="L1397" s="22"/>
      <c r="M1397" s="22"/>
      <c r="O1397" s="22"/>
      <c r="P1397" s="22"/>
      <c r="Q1397" s="22"/>
    </row>
    <row r="1398" spans="2:17" x14ac:dyDescent="0.2">
      <c r="B1398" s="22"/>
      <c r="C1398" s="22"/>
      <c r="D1398" s="22"/>
      <c r="E1398" s="22"/>
      <c r="G1398" s="22"/>
      <c r="H1398" s="22"/>
      <c r="I1398" s="22"/>
      <c r="K1398" s="22"/>
      <c r="L1398" s="22"/>
      <c r="M1398" s="22"/>
      <c r="O1398" s="22"/>
      <c r="P1398" s="22"/>
      <c r="Q1398" s="22"/>
    </row>
    <row r="1399" spans="2:17" x14ac:dyDescent="0.2">
      <c r="B1399" s="22"/>
      <c r="C1399" s="22"/>
      <c r="D1399" s="22"/>
      <c r="E1399" s="22"/>
      <c r="G1399" s="22"/>
      <c r="H1399" s="22"/>
      <c r="I1399" s="22"/>
      <c r="K1399" s="22"/>
      <c r="L1399" s="22"/>
      <c r="M1399" s="22"/>
      <c r="O1399" s="22"/>
      <c r="P1399" s="22"/>
      <c r="Q1399" s="22"/>
    </row>
    <row r="1400" spans="2:17" x14ac:dyDescent="0.2">
      <c r="B1400" s="22"/>
      <c r="C1400" s="22"/>
      <c r="D1400" s="22"/>
      <c r="E1400" s="22"/>
      <c r="G1400" s="22"/>
      <c r="H1400" s="22"/>
      <c r="I1400" s="22"/>
      <c r="K1400" s="22"/>
      <c r="L1400" s="22"/>
      <c r="M1400" s="22"/>
      <c r="O1400" s="22"/>
      <c r="P1400" s="22"/>
      <c r="Q1400" s="22"/>
    </row>
    <row r="1401" spans="2:17" x14ac:dyDescent="0.2">
      <c r="B1401" s="22"/>
      <c r="C1401" s="22"/>
      <c r="D1401" s="22"/>
      <c r="E1401" s="22"/>
      <c r="G1401" s="22"/>
      <c r="H1401" s="22"/>
      <c r="I1401" s="22"/>
      <c r="K1401" s="22"/>
      <c r="L1401" s="22"/>
      <c r="M1401" s="22"/>
      <c r="O1401" s="22"/>
      <c r="P1401" s="22"/>
      <c r="Q1401" s="22"/>
    </row>
    <row r="1402" spans="2:17" x14ac:dyDescent="0.2">
      <c r="B1402" s="22"/>
      <c r="C1402" s="22"/>
      <c r="D1402" s="22"/>
      <c r="E1402" s="22"/>
      <c r="G1402" s="22"/>
      <c r="H1402" s="22"/>
      <c r="I1402" s="22"/>
      <c r="K1402" s="22"/>
      <c r="L1402" s="22"/>
      <c r="M1402" s="22"/>
      <c r="O1402" s="22"/>
      <c r="P1402" s="22"/>
      <c r="Q1402" s="22"/>
    </row>
    <row r="1403" spans="2:17" x14ac:dyDescent="0.2">
      <c r="B1403" s="22"/>
      <c r="C1403" s="22"/>
      <c r="D1403" s="22"/>
      <c r="E1403" s="22"/>
      <c r="G1403" s="22"/>
      <c r="H1403" s="22"/>
      <c r="I1403" s="22"/>
      <c r="K1403" s="22"/>
      <c r="L1403" s="22"/>
      <c r="M1403" s="22"/>
      <c r="O1403" s="22"/>
      <c r="P1403" s="22"/>
      <c r="Q1403" s="22"/>
    </row>
    <row r="1404" spans="2:17" x14ac:dyDescent="0.2">
      <c r="B1404" s="22"/>
      <c r="C1404" s="22"/>
      <c r="D1404" s="22"/>
      <c r="E1404" s="22"/>
      <c r="G1404" s="22"/>
      <c r="H1404" s="22"/>
      <c r="I1404" s="22"/>
      <c r="K1404" s="22"/>
      <c r="L1404" s="22"/>
      <c r="M1404" s="22"/>
      <c r="O1404" s="22"/>
      <c r="P1404" s="22"/>
      <c r="Q1404" s="22"/>
    </row>
    <row r="1405" spans="2:17" x14ac:dyDescent="0.2">
      <c r="B1405" s="22"/>
      <c r="C1405" s="22"/>
      <c r="D1405" s="22"/>
      <c r="E1405" s="22"/>
      <c r="G1405" s="22"/>
      <c r="H1405" s="22"/>
      <c r="I1405" s="22"/>
      <c r="K1405" s="22"/>
      <c r="L1405" s="22"/>
      <c r="M1405" s="22"/>
      <c r="O1405" s="22"/>
      <c r="P1405" s="22"/>
      <c r="Q1405" s="22"/>
    </row>
    <row r="1406" spans="2:17" x14ac:dyDescent="0.2">
      <c r="B1406" s="22"/>
      <c r="C1406" s="22"/>
      <c r="D1406" s="22"/>
      <c r="E1406" s="22"/>
      <c r="G1406" s="22"/>
      <c r="H1406" s="22"/>
      <c r="I1406" s="22"/>
      <c r="K1406" s="22"/>
      <c r="L1406" s="22"/>
      <c r="M1406" s="22"/>
      <c r="O1406" s="22"/>
      <c r="P1406" s="22"/>
      <c r="Q1406" s="22"/>
    </row>
    <row r="1407" spans="2:17" x14ac:dyDescent="0.2">
      <c r="B1407" s="22"/>
      <c r="C1407" s="22"/>
      <c r="D1407" s="22"/>
      <c r="E1407" s="22"/>
      <c r="G1407" s="22"/>
      <c r="H1407" s="22"/>
      <c r="I1407" s="22"/>
      <c r="K1407" s="22"/>
      <c r="L1407" s="22"/>
      <c r="M1407" s="22"/>
      <c r="O1407" s="22"/>
      <c r="P1407" s="22"/>
      <c r="Q1407" s="22"/>
    </row>
    <row r="1408" spans="2:17" x14ac:dyDescent="0.2">
      <c r="B1408" s="22"/>
      <c r="C1408" s="22"/>
      <c r="D1408" s="22"/>
      <c r="E1408" s="22"/>
      <c r="G1408" s="22"/>
      <c r="H1408" s="22"/>
      <c r="I1408" s="22"/>
      <c r="K1408" s="22"/>
      <c r="L1408" s="22"/>
      <c r="M1408" s="22"/>
      <c r="O1408" s="22"/>
      <c r="P1408" s="22"/>
      <c r="Q1408" s="22"/>
    </row>
    <row r="1409" spans="2:17" x14ac:dyDescent="0.2">
      <c r="B1409" s="22"/>
      <c r="C1409" s="22"/>
      <c r="D1409" s="22"/>
      <c r="E1409" s="22"/>
      <c r="G1409" s="22"/>
      <c r="H1409" s="22"/>
      <c r="I1409" s="22"/>
      <c r="K1409" s="22"/>
      <c r="L1409" s="22"/>
      <c r="M1409" s="22"/>
      <c r="O1409" s="22"/>
      <c r="P1409" s="22"/>
      <c r="Q1409" s="22"/>
    </row>
    <row r="1410" spans="2:17" x14ac:dyDescent="0.2">
      <c r="B1410" s="22"/>
      <c r="C1410" s="22"/>
      <c r="D1410" s="22"/>
      <c r="E1410" s="22"/>
      <c r="G1410" s="22"/>
      <c r="H1410" s="22"/>
      <c r="I1410" s="22"/>
      <c r="K1410" s="22"/>
      <c r="L1410" s="22"/>
      <c r="M1410" s="22"/>
      <c r="O1410" s="22"/>
      <c r="P1410" s="22"/>
      <c r="Q1410" s="22"/>
    </row>
    <row r="1411" spans="2:17" x14ac:dyDescent="0.2">
      <c r="B1411" s="22"/>
      <c r="C1411" s="22"/>
      <c r="D1411" s="22"/>
      <c r="E1411" s="22"/>
      <c r="G1411" s="22"/>
      <c r="H1411" s="22"/>
      <c r="I1411" s="22"/>
      <c r="K1411" s="22"/>
      <c r="L1411" s="22"/>
      <c r="M1411" s="22"/>
      <c r="O1411" s="22"/>
      <c r="P1411" s="22"/>
      <c r="Q1411" s="22"/>
    </row>
    <row r="1412" spans="2:17" x14ac:dyDescent="0.2">
      <c r="B1412" s="22"/>
      <c r="C1412" s="22"/>
      <c r="D1412" s="22"/>
      <c r="E1412" s="22"/>
      <c r="G1412" s="22"/>
      <c r="H1412" s="22"/>
      <c r="I1412" s="22"/>
      <c r="K1412" s="22"/>
      <c r="L1412" s="22"/>
      <c r="M1412" s="22"/>
      <c r="O1412" s="22"/>
      <c r="P1412" s="22"/>
      <c r="Q1412" s="22"/>
    </row>
    <row r="1413" spans="2:17" x14ac:dyDescent="0.2">
      <c r="B1413" s="22"/>
      <c r="C1413" s="22"/>
      <c r="D1413" s="22"/>
      <c r="E1413" s="22"/>
      <c r="G1413" s="22"/>
      <c r="H1413" s="22"/>
      <c r="I1413" s="22"/>
      <c r="K1413" s="22"/>
      <c r="L1413" s="22"/>
      <c r="M1413" s="22"/>
      <c r="O1413" s="22"/>
      <c r="P1413" s="22"/>
      <c r="Q1413" s="22"/>
    </row>
    <row r="1414" spans="2:17" x14ac:dyDescent="0.2">
      <c r="B1414" s="22"/>
      <c r="C1414" s="22"/>
      <c r="D1414" s="22"/>
      <c r="E1414" s="22"/>
      <c r="G1414" s="22"/>
      <c r="H1414" s="22"/>
      <c r="I1414" s="22"/>
      <c r="K1414" s="22"/>
      <c r="L1414" s="22"/>
      <c r="M1414" s="22"/>
      <c r="O1414" s="22"/>
      <c r="P1414" s="22"/>
      <c r="Q1414" s="22"/>
    </row>
    <row r="1415" spans="2:17" x14ac:dyDescent="0.2">
      <c r="B1415" s="22"/>
      <c r="C1415" s="22"/>
      <c r="D1415" s="22"/>
      <c r="E1415" s="22"/>
      <c r="G1415" s="22"/>
      <c r="H1415" s="22"/>
      <c r="I1415" s="22"/>
      <c r="K1415" s="22"/>
      <c r="L1415" s="22"/>
      <c r="M1415" s="22"/>
      <c r="O1415" s="22"/>
      <c r="P1415" s="22"/>
      <c r="Q1415" s="22"/>
    </row>
    <row r="1416" spans="2:17" x14ac:dyDescent="0.2">
      <c r="B1416" s="22"/>
      <c r="C1416" s="22"/>
      <c r="D1416" s="22"/>
      <c r="E1416" s="22"/>
      <c r="G1416" s="22"/>
      <c r="H1416" s="22"/>
      <c r="I1416" s="22"/>
      <c r="K1416" s="22"/>
      <c r="L1416" s="22"/>
      <c r="M1416" s="22"/>
      <c r="O1416" s="22"/>
      <c r="P1416" s="22"/>
      <c r="Q1416" s="22"/>
    </row>
    <row r="1417" spans="2:17" x14ac:dyDescent="0.2">
      <c r="B1417" s="22"/>
      <c r="C1417" s="22"/>
      <c r="D1417" s="22"/>
      <c r="E1417" s="22"/>
      <c r="G1417" s="22"/>
      <c r="H1417" s="22"/>
      <c r="I1417" s="22"/>
      <c r="K1417" s="22"/>
      <c r="L1417" s="22"/>
      <c r="M1417" s="22"/>
      <c r="O1417" s="22"/>
      <c r="P1417" s="22"/>
      <c r="Q1417" s="22"/>
    </row>
    <row r="1418" spans="2:17" x14ac:dyDescent="0.2">
      <c r="B1418" s="22"/>
      <c r="C1418" s="22"/>
      <c r="D1418" s="22"/>
      <c r="E1418" s="22"/>
      <c r="G1418" s="22"/>
      <c r="H1418" s="22"/>
      <c r="I1418" s="22"/>
      <c r="K1418" s="22"/>
      <c r="L1418" s="22"/>
      <c r="M1418" s="22"/>
      <c r="O1418" s="22"/>
      <c r="P1418" s="22"/>
      <c r="Q1418" s="22"/>
    </row>
    <row r="1419" spans="2:17" x14ac:dyDescent="0.2">
      <c r="B1419" s="22"/>
      <c r="C1419" s="22"/>
      <c r="D1419" s="22"/>
      <c r="E1419" s="22"/>
      <c r="G1419" s="22"/>
      <c r="H1419" s="22"/>
      <c r="I1419" s="22"/>
      <c r="K1419" s="22"/>
      <c r="L1419" s="22"/>
      <c r="M1419" s="22"/>
      <c r="O1419" s="22"/>
      <c r="P1419" s="22"/>
      <c r="Q1419" s="22"/>
    </row>
    <row r="1420" spans="2:17" x14ac:dyDescent="0.2">
      <c r="B1420" s="22"/>
      <c r="C1420" s="22"/>
      <c r="D1420" s="22"/>
      <c r="E1420" s="22"/>
      <c r="G1420" s="22"/>
      <c r="H1420" s="22"/>
      <c r="I1420" s="22"/>
      <c r="K1420" s="22"/>
      <c r="L1420" s="22"/>
      <c r="M1420" s="22"/>
      <c r="O1420" s="22"/>
      <c r="P1420" s="22"/>
      <c r="Q1420" s="22"/>
    </row>
    <row r="1421" spans="2:17" x14ac:dyDescent="0.2">
      <c r="B1421" s="22"/>
      <c r="C1421" s="22"/>
      <c r="D1421" s="22"/>
      <c r="E1421" s="22"/>
      <c r="G1421" s="22"/>
      <c r="H1421" s="22"/>
      <c r="I1421" s="22"/>
      <c r="K1421" s="22"/>
      <c r="L1421" s="22"/>
      <c r="M1421" s="22"/>
      <c r="O1421" s="22"/>
      <c r="P1421" s="22"/>
      <c r="Q1421" s="22"/>
    </row>
    <row r="1422" spans="2:17" x14ac:dyDescent="0.2">
      <c r="B1422" s="22"/>
      <c r="C1422" s="22"/>
      <c r="D1422" s="22"/>
      <c r="E1422" s="22"/>
      <c r="G1422" s="22"/>
      <c r="H1422" s="22"/>
      <c r="I1422" s="22"/>
      <c r="K1422" s="22"/>
      <c r="L1422" s="22"/>
      <c r="M1422" s="22"/>
      <c r="O1422" s="22"/>
      <c r="P1422" s="22"/>
      <c r="Q1422" s="22"/>
    </row>
    <row r="1423" spans="2:17" x14ac:dyDescent="0.2">
      <c r="B1423" s="22"/>
      <c r="C1423" s="22"/>
      <c r="D1423" s="22"/>
      <c r="E1423" s="22"/>
      <c r="G1423" s="22"/>
      <c r="H1423" s="22"/>
      <c r="I1423" s="22"/>
      <c r="K1423" s="22"/>
      <c r="L1423" s="22"/>
      <c r="M1423" s="22"/>
      <c r="O1423" s="22"/>
      <c r="P1423" s="22"/>
      <c r="Q1423" s="22"/>
    </row>
    <row r="1424" spans="2:17" x14ac:dyDescent="0.2">
      <c r="B1424" s="22"/>
      <c r="C1424" s="22"/>
      <c r="D1424" s="22"/>
      <c r="E1424" s="22"/>
      <c r="G1424" s="22"/>
      <c r="H1424" s="22"/>
      <c r="I1424" s="22"/>
      <c r="K1424" s="22"/>
      <c r="L1424" s="22"/>
      <c r="M1424" s="22"/>
      <c r="O1424" s="22"/>
      <c r="P1424" s="22"/>
      <c r="Q1424" s="22"/>
    </row>
    <row r="1425" spans="2:17" x14ac:dyDescent="0.2">
      <c r="B1425" s="22"/>
      <c r="C1425" s="22"/>
      <c r="D1425" s="22"/>
      <c r="E1425" s="22"/>
      <c r="G1425" s="22"/>
      <c r="H1425" s="22"/>
      <c r="I1425" s="22"/>
      <c r="K1425" s="22"/>
      <c r="L1425" s="22"/>
      <c r="M1425" s="22"/>
      <c r="O1425" s="22"/>
      <c r="P1425" s="22"/>
      <c r="Q1425" s="22"/>
    </row>
    <row r="1426" spans="2:17" x14ac:dyDescent="0.2">
      <c r="B1426" s="22"/>
      <c r="C1426" s="22"/>
      <c r="D1426" s="22"/>
      <c r="E1426" s="22"/>
      <c r="G1426" s="22"/>
      <c r="H1426" s="22"/>
      <c r="I1426" s="22"/>
      <c r="K1426" s="22"/>
      <c r="L1426" s="22"/>
      <c r="M1426" s="22"/>
      <c r="O1426" s="22"/>
      <c r="P1426" s="22"/>
      <c r="Q1426" s="22"/>
    </row>
    <row r="1427" spans="2:17" x14ac:dyDescent="0.2">
      <c r="B1427" s="22"/>
      <c r="C1427" s="22"/>
      <c r="D1427" s="22"/>
      <c r="E1427" s="22"/>
      <c r="G1427" s="22"/>
      <c r="H1427" s="22"/>
      <c r="I1427" s="22"/>
      <c r="K1427" s="22"/>
      <c r="L1427" s="22"/>
      <c r="M1427" s="22"/>
      <c r="O1427" s="22"/>
      <c r="P1427" s="22"/>
      <c r="Q1427" s="22"/>
    </row>
    <row r="1428" spans="2:17" x14ac:dyDescent="0.2">
      <c r="B1428" s="22"/>
      <c r="C1428" s="22"/>
      <c r="D1428" s="22"/>
      <c r="E1428" s="22"/>
      <c r="G1428" s="22"/>
      <c r="H1428" s="22"/>
      <c r="I1428" s="22"/>
      <c r="K1428" s="22"/>
      <c r="L1428" s="22"/>
      <c r="M1428" s="22"/>
      <c r="O1428" s="22"/>
      <c r="P1428" s="22"/>
      <c r="Q1428" s="22"/>
    </row>
    <row r="1429" spans="2:17" x14ac:dyDescent="0.2">
      <c r="B1429" s="22"/>
      <c r="C1429" s="22"/>
      <c r="D1429" s="22"/>
      <c r="E1429" s="22"/>
      <c r="G1429" s="22"/>
      <c r="H1429" s="22"/>
      <c r="I1429" s="22"/>
      <c r="K1429" s="22"/>
      <c r="L1429" s="22"/>
      <c r="M1429" s="22"/>
      <c r="O1429" s="22"/>
      <c r="P1429" s="22"/>
      <c r="Q1429" s="22"/>
    </row>
    <row r="1430" spans="2:17" x14ac:dyDescent="0.2">
      <c r="B1430" s="22"/>
      <c r="C1430" s="22"/>
      <c r="D1430" s="22"/>
      <c r="E1430" s="22"/>
      <c r="G1430" s="22"/>
      <c r="H1430" s="22"/>
      <c r="I1430" s="22"/>
      <c r="K1430" s="22"/>
      <c r="L1430" s="22"/>
      <c r="M1430" s="22"/>
      <c r="O1430" s="22"/>
      <c r="P1430" s="22"/>
      <c r="Q1430" s="22"/>
    </row>
    <row r="1431" spans="2:17" x14ac:dyDescent="0.2">
      <c r="B1431" s="22"/>
      <c r="C1431" s="22"/>
      <c r="D1431" s="22"/>
      <c r="E1431" s="22"/>
      <c r="G1431" s="22"/>
      <c r="H1431" s="22"/>
      <c r="I1431" s="22"/>
      <c r="K1431" s="22"/>
      <c r="L1431" s="22"/>
      <c r="M1431" s="22"/>
      <c r="O1431" s="22"/>
      <c r="P1431" s="22"/>
      <c r="Q1431" s="22"/>
    </row>
    <row r="1432" spans="2:17" x14ac:dyDescent="0.2">
      <c r="B1432" s="22"/>
      <c r="C1432" s="22"/>
      <c r="D1432" s="22"/>
      <c r="E1432" s="22"/>
      <c r="G1432" s="22"/>
      <c r="H1432" s="22"/>
      <c r="I1432" s="22"/>
      <c r="K1432" s="22"/>
      <c r="L1432" s="22"/>
      <c r="M1432" s="22"/>
      <c r="O1432" s="22"/>
      <c r="P1432" s="22"/>
      <c r="Q1432" s="22"/>
    </row>
    <row r="1433" spans="2:17" x14ac:dyDescent="0.2">
      <c r="B1433" s="22"/>
      <c r="C1433" s="22"/>
      <c r="D1433" s="22"/>
      <c r="E1433" s="22"/>
      <c r="G1433" s="22"/>
      <c r="H1433" s="22"/>
      <c r="I1433" s="22"/>
      <c r="K1433" s="22"/>
      <c r="L1433" s="22"/>
      <c r="M1433" s="22"/>
      <c r="O1433" s="22"/>
      <c r="P1433" s="22"/>
      <c r="Q1433" s="22"/>
    </row>
    <row r="1434" spans="2:17" x14ac:dyDescent="0.2">
      <c r="B1434" s="22"/>
      <c r="C1434" s="22"/>
      <c r="D1434" s="22"/>
      <c r="E1434" s="22"/>
      <c r="G1434" s="22"/>
      <c r="H1434" s="22"/>
      <c r="I1434" s="22"/>
      <c r="K1434" s="22"/>
      <c r="L1434" s="22"/>
      <c r="M1434" s="22"/>
      <c r="O1434" s="22"/>
      <c r="P1434" s="22"/>
      <c r="Q1434" s="22"/>
    </row>
    <row r="1435" spans="2:17" x14ac:dyDescent="0.2">
      <c r="B1435" s="22"/>
      <c r="C1435" s="22"/>
      <c r="D1435" s="22"/>
      <c r="E1435" s="22"/>
      <c r="G1435" s="22"/>
      <c r="H1435" s="22"/>
      <c r="I1435" s="22"/>
      <c r="K1435" s="22"/>
      <c r="L1435" s="22"/>
      <c r="M1435" s="22"/>
      <c r="O1435" s="22"/>
      <c r="P1435" s="22"/>
      <c r="Q1435" s="22"/>
    </row>
    <row r="1436" spans="2:17" x14ac:dyDescent="0.2">
      <c r="B1436" s="22"/>
      <c r="C1436" s="22"/>
      <c r="D1436" s="22"/>
      <c r="E1436" s="22"/>
      <c r="G1436" s="22"/>
      <c r="H1436" s="22"/>
      <c r="I1436" s="22"/>
      <c r="K1436" s="22"/>
      <c r="L1436" s="22"/>
      <c r="M1436" s="22"/>
      <c r="O1436" s="22"/>
      <c r="P1436" s="22"/>
      <c r="Q1436" s="22"/>
    </row>
    <row r="1437" spans="2:17" x14ac:dyDescent="0.2">
      <c r="B1437" s="22"/>
      <c r="C1437" s="22"/>
      <c r="D1437" s="22"/>
      <c r="E1437" s="22"/>
      <c r="G1437" s="22"/>
      <c r="H1437" s="22"/>
      <c r="I1437" s="22"/>
      <c r="K1437" s="22"/>
      <c r="L1437" s="22"/>
      <c r="M1437" s="22"/>
      <c r="O1437" s="22"/>
      <c r="P1437" s="22"/>
      <c r="Q1437" s="22"/>
    </row>
    <row r="1438" spans="2:17" x14ac:dyDescent="0.2">
      <c r="B1438" s="22"/>
      <c r="C1438" s="22"/>
      <c r="D1438" s="22"/>
      <c r="E1438" s="22"/>
      <c r="G1438" s="22"/>
      <c r="H1438" s="22"/>
      <c r="I1438" s="22"/>
      <c r="K1438" s="22"/>
      <c r="L1438" s="22"/>
      <c r="M1438" s="22"/>
      <c r="O1438" s="22"/>
      <c r="P1438" s="22"/>
      <c r="Q1438" s="22"/>
    </row>
    <row r="1439" spans="2:17" x14ac:dyDescent="0.2">
      <c r="B1439" s="22"/>
      <c r="C1439" s="22"/>
      <c r="D1439" s="22"/>
      <c r="E1439" s="22"/>
      <c r="G1439" s="22"/>
      <c r="H1439" s="22"/>
      <c r="I1439" s="22"/>
      <c r="K1439" s="22"/>
      <c r="L1439" s="22"/>
      <c r="M1439" s="22"/>
      <c r="O1439" s="22"/>
      <c r="P1439" s="22"/>
      <c r="Q1439" s="22"/>
    </row>
    <row r="1440" spans="2:17" x14ac:dyDescent="0.2">
      <c r="B1440" s="22"/>
      <c r="C1440" s="22"/>
      <c r="D1440" s="22"/>
      <c r="E1440" s="22"/>
      <c r="G1440" s="22"/>
      <c r="H1440" s="22"/>
      <c r="I1440" s="22"/>
      <c r="K1440" s="22"/>
      <c r="L1440" s="22"/>
      <c r="M1440" s="22"/>
      <c r="O1440" s="22"/>
      <c r="P1440" s="22"/>
      <c r="Q1440" s="22"/>
    </row>
    <row r="1441" spans="2:17" x14ac:dyDescent="0.2">
      <c r="B1441" s="22"/>
      <c r="C1441" s="22"/>
      <c r="D1441" s="22"/>
      <c r="E1441" s="22"/>
      <c r="G1441" s="22"/>
      <c r="H1441" s="22"/>
      <c r="I1441" s="22"/>
      <c r="K1441" s="22"/>
      <c r="L1441" s="22"/>
      <c r="M1441" s="22"/>
      <c r="O1441" s="22"/>
      <c r="P1441" s="22"/>
      <c r="Q1441" s="22"/>
    </row>
    <row r="1442" spans="2:17" x14ac:dyDescent="0.2">
      <c r="B1442" s="22"/>
      <c r="C1442" s="22"/>
      <c r="D1442" s="22"/>
      <c r="E1442" s="22"/>
      <c r="G1442" s="22"/>
      <c r="H1442" s="22"/>
      <c r="I1442" s="22"/>
      <c r="K1442" s="22"/>
      <c r="L1442" s="22"/>
      <c r="M1442" s="22"/>
      <c r="O1442" s="22"/>
      <c r="P1442" s="22"/>
      <c r="Q1442" s="22"/>
    </row>
    <row r="1443" spans="2:17" x14ac:dyDescent="0.2">
      <c r="B1443" s="22"/>
      <c r="C1443" s="22"/>
      <c r="D1443" s="22"/>
      <c r="E1443" s="22"/>
      <c r="G1443" s="22"/>
      <c r="H1443" s="22"/>
      <c r="I1443" s="22"/>
      <c r="K1443" s="22"/>
      <c r="L1443" s="22"/>
      <c r="M1443" s="22"/>
      <c r="O1443" s="22"/>
      <c r="P1443" s="22"/>
      <c r="Q1443" s="22"/>
    </row>
    <row r="1444" spans="2:17" x14ac:dyDescent="0.2">
      <c r="B1444" s="22"/>
      <c r="C1444" s="22"/>
      <c r="D1444" s="22"/>
      <c r="E1444" s="22"/>
      <c r="G1444" s="22"/>
      <c r="H1444" s="22"/>
      <c r="I1444" s="22"/>
      <c r="K1444" s="22"/>
      <c r="L1444" s="22"/>
      <c r="M1444" s="22"/>
      <c r="O1444" s="22"/>
      <c r="P1444" s="22"/>
      <c r="Q1444" s="22"/>
    </row>
    <row r="1445" spans="2:17" x14ac:dyDescent="0.2">
      <c r="B1445" s="22"/>
      <c r="C1445" s="22"/>
      <c r="D1445" s="22"/>
      <c r="E1445" s="22"/>
      <c r="G1445" s="22"/>
      <c r="H1445" s="22"/>
      <c r="I1445" s="22"/>
      <c r="K1445" s="22"/>
      <c r="L1445" s="22"/>
      <c r="M1445" s="22"/>
      <c r="O1445" s="22"/>
      <c r="P1445" s="22"/>
      <c r="Q1445" s="22"/>
    </row>
    <row r="1446" spans="2:17" x14ac:dyDescent="0.2">
      <c r="B1446" s="22"/>
      <c r="C1446" s="22"/>
      <c r="D1446" s="22"/>
      <c r="E1446" s="22"/>
      <c r="G1446" s="22"/>
      <c r="H1446" s="22"/>
      <c r="I1446" s="22"/>
      <c r="K1446" s="22"/>
      <c r="L1446" s="22"/>
      <c r="M1446" s="22"/>
      <c r="O1446" s="22"/>
      <c r="P1446" s="22"/>
      <c r="Q1446" s="22"/>
    </row>
    <row r="1447" spans="2:17" x14ac:dyDescent="0.2">
      <c r="B1447" s="22"/>
      <c r="C1447" s="22"/>
      <c r="D1447" s="22"/>
      <c r="E1447" s="22"/>
      <c r="G1447" s="22"/>
      <c r="H1447" s="22"/>
      <c r="I1447" s="22"/>
      <c r="K1447" s="22"/>
      <c r="L1447" s="22"/>
      <c r="M1447" s="22"/>
      <c r="O1447" s="22"/>
      <c r="P1447" s="22"/>
      <c r="Q1447" s="22"/>
    </row>
    <row r="1448" spans="2:17" x14ac:dyDescent="0.2">
      <c r="B1448" s="22"/>
      <c r="C1448" s="22"/>
      <c r="D1448" s="22"/>
      <c r="E1448" s="22"/>
      <c r="G1448" s="22"/>
      <c r="H1448" s="22"/>
      <c r="I1448" s="22"/>
      <c r="K1448" s="22"/>
      <c r="L1448" s="22"/>
      <c r="M1448" s="22"/>
      <c r="O1448" s="22"/>
      <c r="P1448" s="22"/>
      <c r="Q1448" s="22"/>
    </row>
    <row r="1449" spans="2:17" x14ac:dyDescent="0.2">
      <c r="B1449" s="22"/>
      <c r="C1449" s="22"/>
      <c r="D1449" s="22"/>
      <c r="E1449" s="22"/>
      <c r="G1449" s="22"/>
      <c r="H1449" s="22"/>
      <c r="I1449" s="22"/>
      <c r="K1449" s="22"/>
      <c r="L1449" s="22"/>
      <c r="M1449" s="22"/>
      <c r="O1449" s="22"/>
      <c r="P1449" s="22"/>
      <c r="Q1449" s="22"/>
    </row>
    <row r="1450" spans="2:17" x14ac:dyDescent="0.2">
      <c r="B1450" s="22"/>
      <c r="C1450" s="22"/>
      <c r="D1450" s="22"/>
      <c r="E1450" s="22"/>
      <c r="G1450" s="22"/>
      <c r="H1450" s="22"/>
      <c r="I1450" s="22"/>
      <c r="K1450" s="22"/>
      <c r="L1450" s="22"/>
      <c r="M1450" s="22"/>
      <c r="O1450" s="22"/>
      <c r="P1450" s="22"/>
      <c r="Q1450" s="22"/>
    </row>
    <row r="1451" spans="2:17" x14ac:dyDescent="0.2">
      <c r="B1451" s="22"/>
      <c r="C1451" s="22"/>
      <c r="D1451" s="22"/>
      <c r="E1451" s="22"/>
      <c r="G1451" s="22"/>
      <c r="H1451" s="22"/>
      <c r="I1451" s="22"/>
      <c r="K1451" s="22"/>
      <c r="L1451" s="22"/>
      <c r="M1451" s="22"/>
      <c r="O1451" s="22"/>
      <c r="P1451" s="22"/>
      <c r="Q1451" s="22"/>
    </row>
    <row r="1452" spans="2:17" x14ac:dyDescent="0.2">
      <c r="B1452" s="22"/>
      <c r="C1452" s="22"/>
      <c r="D1452" s="22"/>
      <c r="E1452" s="22"/>
      <c r="G1452" s="22"/>
      <c r="H1452" s="22"/>
      <c r="I1452" s="22"/>
      <c r="K1452" s="22"/>
      <c r="L1452" s="22"/>
      <c r="M1452" s="22"/>
      <c r="O1452" s="22"/>
      <c r="P1452" s="22"/>
      <c r="Q1452" s="22"/>
    </row>
    <row r="1453" spans="2:17" x14ac:dyDescent="0.2">
      <c r="B1453" s="22"/>
      <c r="C1453" s="22"/>
      <c r="D1453" s="22"/>
      <c r="E1453" s="22"/>
      <c r="G1453" s="22"/>
      <c r="H1453" s="22"/>
      <c r="I1453" s="22"/>
      <c r="K1453" s="22"/>
      <c r="L1453" s="22"/>
      <c r="M1453" s="22"/>
      <c r="O1453" s="22"/>
      <c r="P1453" s="22"/>
      <c r="Q1453" s="22"/>
    </row>
    <row r="1454" spans="2:17" x14ac:dyDescent="0.2">
      <c r="B1454" s="22"/>
      <c r="C1454" s="22"/>
      <c r="D1454" s="22"/>
      <c r="E1454" s="22"/>
      <c r="G1454" s="22"/>
      <c r="H1454" s="22"/>
      <c r="I1454" s="22"/>
      <c r="K1454" s="22"/>
      <c r="L1454" s="22"/>
      <c r="M1454" s="22"/>
      <c r="O1454" s="22"/>
      <c r="P1454" s="22"/>
      <c r="Q1454" s="22"/>
    </row>
    <row r="1455" spans="2:17" x14ac:dyDescent="0.2">
      <c r="B1455" s="22"/>
      <c r="C1455" s="22"/>
      <c r="D1455" s="22"/>
      <c r="E1455" s="22"/>
      <c r="G1455" s="22"/>
      <c r="H1455" s="22"/>
      <c r="I1455" s="22"/>
      <c r="K1455" s="22"/>
      <c r="L1455" s="22"/>
      <c r="M1455" s="22"/>
      <c r="O1455" s="22"/>
      <c r="P1455" s="22"/>
      <c r="Q1455" s="22"/>
    </row>
    <row r="1456" spans="2:17" x14ac:dyDescent="0.2">
      <c r="B1456" s="22"/>
      <c r="C1456" s="22"/>
      <c r="D1456" s="22"/>
      <c r="E1456" s="22"/>
      <c r="G1456" s="22"/>
      <c r="H1456" s="22"/>
      <c r="I1456" s="22"/>
      <c r="K1456" s="22"/>
      <c r="L1456" s="22"/>
      <c r="M1456" s="22"/>
      <c r="O1456" s="22"/>
      <c r="P1456" s="22"/>
      <c r="Q1456" s="22"/>
    </row>
    <row r="1457" spans="2:17" x14ac:dyDescent="0.2">
      <c r="B1457" s="22"/>
      <c r="C1457" s="22"/>
      <c r="D1457" s="22"/>
      <c r="E1457" s="22"/>
      <c r="G1457" s="22"/>
      <c r="H1457" s="22"/>
      <c r="I1457" s="22"/>
      <c r="K1457" s="22"/>
      <c r="L1457" s="22"/>
      <c r="M1457" s="22"/>
      <c r="O1457" s="22"/>
      <c r="P1457" s="22"/>
      <c r="Q1457" s="22"/>
    </row>
    <row r="1458" spans="2:17" x14ac:dyDescent="0.2">
      <c r="B1458" s="22"/>
      <c r="C1458" s="22"/>
      <c r="D1458" s="22"/>
      <c r="E1458" s="22"/>
      <c r="G1458" s="22"/>
      <c r="H1458" s="22"/>
      <c r="I1458" s="22"/>
      <c r="K1458" s="22"/>
      <c r="L1458" s="22"/>
      <c r="M1458" s="22"/>
      <c r="O1458" s="22"/>
      <c r="P1458" s="22"/>
      <c r="Q1458" s="22"/>
    </row>
    <row r="1459" spans="2:17" x14ac:dyDescent="0.2">
      <c r="B1459" s="22"/>
      <c r="C1459" s="22"/>
      <c r="D1459" s="22"/>
      <c r="E1459" s="22"/>
      <c r="G1459" s="22"/>
      <c r="H1459" s="22"/>
      <c r="I1459" s="22"/>
      <c r="K1459" s="22"/>
      <c r="L1459" s="22"/>
      <c r="M1459" s="22"/>
      <c r="O1459" s="22"/>
      <c r="P1459" s="22"/>
      <c r="Q1459" s="22"/>
    </row>
    <row r="1460" spans="2:17" x14ac:dyDescent="0.2">
      <c r="B1460" s="22"/>
      <c r="C1460" s="22"/>
      <c r="D1460" s="22"/>
      <c r="E1460" s="22"/>
      <c r="G1460" s="22"/>
      <c r="H1460" s="22"/>
      <c r="I1460" s="22"/>
      <c r="K1460" s="22"/>
      <c r="L1460" s="22"/>
      <c r="M1460" s="22"/>
      <c r="O1460" s="22"/>
      <c r="P1460" s="22"/>
      <c r="Q1460" s="22"/>
    </row>
    <row r="1461" spans="2:17" x14ac:dyDescent="0.2">
      <c r="B1461" s="22"/>
      <c r="C1461" s="22"/>
      <c r="D1461" s="22"/>
      <c r="E1461" s="22"/>
      <c r="G1461" s="22"/>
      <c r="H1461" s="22"/>
      <c r="I1461" s="22"/>
      <c r="K1461" s="22"/>
      <c r="L1461" s="22"/>
      <c r="M1461" s="22"/>
      <c r="O1461" s="22"/>
      <c r="P1461" s="22"/>
      <c r="Q1461" s="22"/>
    </row>
    <row r="1462" spans="2:17" x14ac:dyDescent="0.2">
      <c r="B1462" s="22"/>
      <c r="C1462" s="22"/>
      <c r="D1462" s="22"/>
      <c r="E1462" s="22"/>
      <c r="G1462" s="22"/>
      <c r="H1462" s="22"/>
      <c r="I1462" s="22"/>
      <c r="K1462" s="22"/>
      <c r="L1462" s="22"/>
      <c r="M1462" s="22"/>
      <c r="O1462" s="22"/>
      <c r="P1462" s="22"/>
      <c r="Q1462" s="22"/>
    </row>
    <row r="1463" spans="2:17" x14ac:dyDescent="0.2">
      <c r="B1463" s="22"/>
      <c r="C1463" s="22"/>
      <c r="D1463" s="22"/>
      <c r="E1463" s="22"/>
      <c r="G1463" s="22"/>
      <c r="H1463" s="22"/>
      <c r="I1463" s="22"/>
      <c r="K1463" s="22"/>
      <c r="L1463" s="22"/>
      <c r="M1463" s="22"/>
      <c r="O1463" s="22"/>
      <c r="P1463" s="22"/>
      <c r="Q1463" s="22"/>
    </row>
    <row r="1464" spans="2:17" x14ac:dyDescent="0.2">
      <c r="B1464" s="22"/>
      <c r="C1464" s="22"/>
      <c r="D1464" s="22"/>
      <c r="E1464" s="22"/>
      <c r="G1464" s="22"/>
      <c r="H1464" s="22"/>
      <c r="I1464" s="22"/>
      <c r="K1464" s="22"/>
      <c r="L1464" s="22"/>
      <c r="M1464" s="22"/>
      <c r="O1464" s="22"/>
      <c r="P1464" s="22"/>
      <c r="Q1464" s="22"/>
    </row>
    <row r="1465" spans="2:17" x14ac:dyDescent="0.2">
      <c r="B1465" s="22"/>
      <c r="C1465" s="22"/>
      <c r="D1465" s="22"/>
      <c r="E1465" s="22"/>
      <c r="G1465" s="22"/>
      <c r="H1465" s="22"/>
      <c r="I1465" s="22"/>
      <c r="K1465" s="22"/>
      <c r="L1465" s="22"/>
      <c r="M1465" s="22"/>
      <c r="O1465" s="22"/>
      <c r="P1465" s="22"/>
      <c r="Q1465" s="22"/>
    </row>
    <row r="1466" spans="2:17" x14ac:dyDescent="0.2">
      <c r="B1466" s="22"/>
      <c r="C1466" s="22"/>
      <c r="D1466" s="22"/>
      <c r="E1466" s="22"/>
      <c r="G1466" s="22"/>
      <c r="H1466" s="22"/>
      <c r="I1466" s="22"/>
      <c r="K1466" s="22"/>
      <c r="L1466" s="22"/>
      <c r="M1466" s="22"/>
      <c r="O1466" s="22"/>
      <c r="P1466" s="22"/>
      <c r="Q1466" s="22"/>
    </row>
    <row r="1467" spans="2:17" x14ac:dyDescent="0.2">
      <c r="B1467" s="22"/>
      <c r="C1467" s="22"/>
      <c r="D1467" s="22"/>
      <c r="E1467" s="22"/>
      <c r="G1467" s="22"/>
      <c r="H1467" s="22"/>
      <c r="I1467" s="22"/>
      <c r="K1467" s="22"/>
      <c r="L1467" s="22"/>
      <c r="M1467" s="22"/>
      <c r="O1467" s="22"/>
      <c r="P1467" s="22"/>
      <c r="Q1467" s="22"/>
    </row>
    <row r="1468" spans="2:17" x14ac:dyDescent="0.2">
      <c r="B1468" s="22"/>
      <c r="C1468" s="22"/>
      <c r="D1468" s="22"/>
      <c r="E1468" s="22"/>
      <c r="G1468" s="22"/>
      <c r="H1468" s="22"/>
      <c r="I1468" s="22"/>
      <c r="K1468" s="22"/>
      <c r="L1468" s="22"/>
      <c r="M1468" s="22"/>
      <c r="O1468" s="22"/>
      <c r="P1468" s="22"/>
      <c r="Q1468" s="22"/>
    </row>
    <row r="1469" spans="2:17" x14ac:dyDescent="0.2">
      <c r="B1469" s="22"/>
      <c r="C1469" s="22"/>
      <c r="D1469" s="22"/>
      <c r="E1469" s="22"/>
      <c r="G1469" s="22"/>
      <c r="H1469" s="22"/>
      <c r="I1469" s="22"/>
      <c r="K1469" s="22"/>
      <c r="L1469" s="22"/>
      <c r="M1469" s="22"/>
      <c r="O1469" s="22"/>
      <c r="P1469" s="22"/>
      <c r="Q1469" s="22"/>
    </row>
    <row r="1470" spans="2:17" x14ac:dyDescent="0.2">
      <c r="B1470" s="22"/>
      <c r="C1470" s="22"/>
      <c r="D1470" s="22"/>
      <c r="E1470" s="22"/>
      <c r="G1470" s="22"/>
      <c r="H1470" s="22"/>
      <c r="I1470" s="22"/>
      <c r="K1470" s="22"/>
      <c r="L1470" s="22"/>
      <c r="M1470" s="22"/>
      <c r="O1470" s="22"/>
      <c r="P1470" s="22"/>
      <c r="Q1470" s="22"/>
    </row>
    <row r="1471" spans="2:17" x14ac:dyDescent="0.2">
      <c r="B1471" s="22"/>
      <c r="C1471" s="22"/>
      <c r="D1471" s="22"/>
      <c r="E1471" s="22"/>
      <c r="G1471" s="22"/>
      <c r="H1471" s="22"/>
      <c r="I1471" s="22"/>
      <c r="K1471" s="22"/>
      <c r="L1471" s="22"/>
      <c r="M1471" s="22"/>
      <c r="O1471" s="22"/>
      <c r="P1471" s="22"/>
      <c r="Q1471" s="22"/>
    </row>
    <row r="1472" spans="2:17" x14ac:dyDescent="0.2">
      <c r="B1472" s="22"/>
      <c r="C1472" s="22"/>
      <c r="D1472" s="22"/>
      <c r="E1472" s="22"/>
      <c r="G1472" s="22"/>
      <c r="H1472" s="22"/>
      <c r="I1472" s="22"/>
      <c r="K1472" s="22"/>
      <c r="L1472" s="22"/>
      <c r="M1472" s="22"/>
      <c r="O1472" s="22"/>
      <c r="P1472" s="22"/>
      <c r="Q1472" s="22"/>
    </row>
    <row r="1473" spans="2:17" x14ac:dyDescent="0.2">
      <c r="B1473" s="22"/>
      <c r="C1473" s="22"/>
      <c r="D1473" s="22"/>
      <c r="E1473" s="22"/>
      <c r="G1473" s="22"/>
      <c r="H1473" s="22"/>
      <c r="I1473" s="22"/>
      <c r="K1473" s="22"/>
      <c r="L1473" s="22"/>
      <c r="M1473" s="22"/>
      <c r="O1473" s="22"/>
      <c r="P1473" s="22"/>
      <c r="Q1473" s="22"/>
    </row>
    <row r="1474" spans="2:17" x14ac:dyDescent="0.2">
      <c r="B1474" s="22"/>
      <c r="C1474" s="22"/>
      <c r="D1474" s="22"/>
      <c r="E1474" s="22"/>
      <c r="G1474" s="22"/>
      <c r="H1474" s="22"/>
      <c r="I1474" s="22"/>
      <c r="K1474" s="22"/>
      <c r="L1474" s="22"/>
      <c r="M1474" s="22"/>
      <c r="O1474" s="22"/>
      <c r="P1474" s="22"/>
      <c r="Q1474" s="22"/>
    </row>
    <row r="1475" spans="2:17" x14ac:dyDescent="0.2">
      <c r="B1475" s="22"/>
      <c r="C1475" s="22"/>
      <c r="D1475" s="22"/>
      <c r="E1475" s="22"/>
      <c r="G1475" s="22"/>
      <c r="H1475" s="22"/>
      <c r="I1475" s="22"/>
      <c r="K1475" s="22"/>
      <c r="L1475" s="22"/>
      <c r="M1475" s="22"/>
      <c r="O1475" s="22"/>
      <c r="P1475" s="22"/>
      <c r="Q1475" s="22"/>
    </row>
    <row r="1476" spans="2:17" x14ac:dyDescent="0.2">
      <c r="B1476" s="22"/>
      <c r="C1476" s="22"/>
      <c r="D1476" s="22"/>
      <c r="E1476" s="22"/>
      <c r="G1476" s="22"/>
      <c r="H1476" s="22"/>
      <c r="I1476" s="22"/>
      <c r="K1476" s="22"/>
      <c r="L1476" s="22"/>
      <c r="M1476" s="22"/>
      <c r="O1476" s="22"/>
      <c r="P1476" s="22"/>
      <c r="Q1476" s="22"/>
    </row>
    <row r="1477" spans="2:17" x14ac:dyDescent="0.2">
      <c r="B1477" s="22"/>
      <c r="C1477" s="22"/>
      <c r="D1477" s="22"/>
      <c r="E1477" s="22"/>
      <c r="G1477" s="22"/>
      <c r="H1477" s="22"/>
      <c r="I1477" s="22"/>
      <c r="K1477" s="22"/>
      <c r="L1477" s="22"/>
      <c r="M1477" s="22"/>
      <c r="O1477" s="22"/>
      <c r="P1477" s="22"/>
      <c r="Q1477" s="22"/>
    </row>
    <row r="1478" spans="2:17" x14ac:dyDescent="0.2">
      <c r="B1478" s="22"/>
      <c r="C1478" s="22"/>
      <c r="D1478" s="22"/>
      <c r="E1478" s="22"/>
      <c r="G1478" s="22"/>
      <c r="H1478" s="22"/>
      <c r="I1478" s="22"/>
      <c r="K1478" s="22"/>
      <c r="L1478" s="22"/>
      <c r="M1478" s="22"/>
      <c r="O1478" s="22"/>
      <c r="P1478" s="22"/>
      <c r="Q1478" s="22"/>
    </row>
    <row r="1479" spans="2:17" x14ac:dyDescent="0.2">
      <c r="B1479" s="22"/>
      <c r="C1479" s="22"/>
      <c r="D1479" s="22"/>
      <c r="E1479" s="22"/>
      <c r="G1479" s="22"/>
      <c r="H1479" s="22"/>
      <c r="I1479" s="22"/>
      <c r="K1479" s="22"/>
      <c r="L1479" s="22"/>
      <c r="M1479" s="22"/>
      <c r="O1479" s="22"/>
      <c r="P1479" s="22"/>
      <c r="Q1479" s="22"/>
    </row>
    <row r="1480" spans="2:17" x14ac:dyDescent="0.2">
      <c r="B1480" s="22"/>
      <c r="C1480" s="22"/>
      <c r="D1480" s="22"/>
      <c r="E1480" s="22"/>
      <c r="G1480" s="22"/>
      <c r="H1480" s="22"/>
      <c r="I1480" s="22"/>
      <c r="K1480" s="22"/>
      <c r="L1480" s="22"/>
      <c r="M1480" s="22"/>
      <c r="O1480" s="22"/>
      <c r="P1480" s="22"/>
      <c r="Q1480" s="22"/>
    </row>
    <row r="1481" spans="2:17" x14ac:dyDescent="0.2">
      <c r="B1481" s="22"/>
      <c r="C1481" s="22"/>
      <c r="D1481" s="22"/>
      <c r="E1481" s="22"/>
      <c r="G1481" s="22"/>
      <c r="H1481" s="22"/>
      <c r="I1481" s="22"/>
      <c r="K1481" s="22"/>
      <c r="L1481" s="22"/>
      <c r="M1481" s="22"/>
      <c r="O1481" s="22"/>
      <c r="P1481" s="22"/>
      <c r="Q1481" s="22"/>
    </row>
    <row r="1482" spans="2:17" x14ac:dyDescent="0.2">
      <c r="B1482" s="22"/>
      <c r="C1482" s="22"/>
      <c r="D1482" s="22"/>
      <c r="E1482" s="22"/>
      <c r="G1482" s="22"/>
      <c r="H1482" s="22"/>
      <c r="I1482" s="22"/>
      <c r="K1482" s="22"/>
      <c r="L1482" s="22"/>
      <c r="M1482" s="22"/>
      <c r="O1482" s="22"/>
      <c r="P1482" s="22"/>
      <c r="Q1482" s="22"/>
    </row>
    <row r="1483" spans="2:17" x14ac:dyDescent="0.2">
      <c r="B1483" s="22"/>
      <c r="C1483" s="22"/>
      <c r="D1483" s="22"/>
      <c r="E1483" s="22"/>
      <c r="G1483" s="22"/>
      <c r="H1483" s="22"/>
      <c r="I1483" s="22"/>
      <c r="K1483" s="22"/>
      <c r="L1483" s="22"/>
      <c r="M1483" s="22"/>
      <c r="O1483" s="22"/>
      <c r="P1483" s="22"/>
      <c r="Q1483" s="22"/>
    </row>
    <row r="1484" spans="2:17" x14ac:dyDescent="0.2">
      <c r="B1484" s="22"/>
      <c r="C1484" s="22"/>
      <c r="D1484" s="22"/>
      <c r="E1484" s="22"/>
      <c r="G1484" s="22"/>
      <c r="H1484" s="22"/>
      <c r="I1484" s="22"/>
      <c r="K1484" s="22"/>
      <c r="L1484" s="22"/>
      <c r="M1484" s="22"/>
      <c r="O1484" s="22"/>
      <c r="P1484" s="22"/>
      <c r="Q1484" s="22"/>
    </row>
    <row r="1485" spans="2:17" x14ac:dyDescent="0.2">
      <c r="B1485" s="22"/>
      <c r="C1485" s="22"/>
      <c r="D1485" s="22"/>
      <c r="E1485" s="22"/>
      <c r="G1485" s="22"/>
      <c r="H1485" s="22"/>
      <c r="I1485" s="22"/>
      <c r="K1485" s="22"/>
      <c r="L1485" s="22"/>
      <c r="M1485" s="22"/>
      <c r="O1485" s="22"/>
      <c r="P1485" s="22"/>
      <c r="Q1485" s="22"/>
    </row>
    <row r="1486" spans="2:17" x14ac:dyDescent="0.2">
      <c r="B1486" s="22"/>
      <c r="C1486" s="22"/>
      <c r="D1486" s="22"/>
      <c r="E1486" s="22"/>
      <c r="G1486" s="22"/>
      <c r="H1486" s="22"/>
      <c r="I1486" s="22"/>
      <c r="K1486" s="22"/>
      <c r="L1486" s="22"/>
      <c r="M1486" s="22"/>
      <c r="O1486" s="22"/>
      <c r="P1486" s="22"/>
      <c r="Q1486" s="22"/>
    </row>
    <row r="1487" spans="2:17" x14ac:dyDescent="0.2">
      <c r="B1487" s="22"/>
      <c r="C1487" s="22"/>
      <c r="D1487" s="22"/>
      <c r="E1487" s="22"/>
      <c r="G1487" s="22"/>
      <c r="H1487" s="22"/>
      <c r="I1487" s="22"/>
      <c r="K1487" s="22"/>
      <c r="L1487" s="22"/>
      <c r="M1487" s="22"/>
      <c r="O1487" s="22"/>
      <c r="P1487" s="22"/>
      <c r="Q1487" s="22"/>
    </row>
    <row r="1488" spans="2:17" x14ac:dyDescent="0.2">
      <c r="B1488" s="22"/>
      <c r="C1488" s="22"/>
      <c r="D1488" s="22"/>
      <c r="E1488" s="22"/>
      <c r="G1488" s="22"/>
      <c r="H1488" s="22"/>
      <c r="I1488" s="22"/>
      <c r="K1488" s="22"/>
      <c r="L1488" s="22"/>
      <c r="M1488" s="22"/>
      <c r="O1488" s="22"/>
      <c r="P1488" s="22"/>
      <c r="Q1488" s="22"/>
    </row>
    <row r="1489" spans="2:17" x14ac:dyDescent="0.2">
      <c r="B1489" s="22"/>
      <c r="C1489" s="22"/>
      <c r="D1489" s="22"/>
      <c r="E1489" s="22"/>
      <c r="G1489" s="22"/>
      <c r="H1489" s="22"/>
      <c r="I1489" s="22"/>
      <c r="K1489" s="22"/>
      <c r="L1489" s="22"/>
      <c r="M1489" s="22"/>
      <c r="O1489" s="22"/>
      <c r="P1489" s="22"/>
      <c r="Q1489" s="22"/>
    </row>
    <row r="1490" spans="2:17" x14ac:dyDescent="0.2">
      <c r="B1490" s="22"/>
      <c r="C1490" s="22"/>
      <c r="D1490" s="22"/>
      <c r="E1490" s="22"/>
      <c r="G1490" s="22"/>
      <c r="H1490" s="22"/>
      <c r="I1490" s="22"/>
      <c r="K1490" s="22"/>
      <c r="L1490" s="22"/>
      <c r="M1490" s="22"/>
      <c r="O1490" s="22"/>
      <c r="P1490" s="22"/>
      <c r="Q1490" s="22"/>
    </row>
    <row r="1491" spans="2:17" x14ac:dyDescent="0.2">
      <c r="B1491" s="22"/>
      <c r="C1491" s="22"/>
      <c r="D1491" s="22"/>
      <c r="E1491" s="22"/>
      <c r="G1491" s="22"/>
      <c r="H1491" s="22"/>
      <c r="I1491" s="22"/>
      <c r="K1491" s="22"/>
      <c r="L1491" s="22"/>
      <c r="M1491" s="22"/>
      <c r="O1491" s="22"/>
      <c r="P1491" s="22"/>
      <c r="Q1491" s="22"/>
    </row>
    <row r="1492" spans="2:17" x14ac:dyDescent="0.2">
      <c r="B1492" s="22"/>
      <c r="C1492" s="22"/>
      <c r="D1492" s="22"/>
      <c r="E1492" s="22"/>
      <c r="G1492" s="22"/>
      <c r="H1492" s="22"/>
      <c r="I1492" s="22"/>
      <c r="K1492" s="22"/>
      <c r="L1492" s="22"/>
      <c r="M1492" s="22"/>
      <c r="O1492" s="22"/>
      <c r="P1492" s="22"/>
      <c r="Q1492" s="22"/>
    </row>
    <row r="1493" spans="2:17" x14ac:dyDescent="0.2">
      <c r="B1493" s="22"/>
      <c r="C1493" s="22"/>
      <c r="D1493" s="22"/>
      <c r="E1493" s="22"/>
      <c r="G1493" s="22"/>
      <c r="H1493" s="22"/>
      <c r="I1493" s="22"/>
      <c r="K1493" s="22"/>
      <c r="L1493" s="22"/>
      <c r="M1493" s="22"/>
      <c r="O1493" s="22"/>
      <c r="P1493" s="22"/>
      <c r="Q1493" s="22"/>
    </row>
    <row r="1494" spans="2:17" x14ac:dyDescent="0.2">
      <c r="B1494" s="22"/>
      <c r="C1494" s="22"/>
      <c r="D1494" s="22"/>
      <c r="E1494" s="22"/>
      <c r="G1494" s="22"/>
      <c r="H1494" s="22"/>
      <c r="I1494" s="22"/>
      <c r="K1494" s="22"/>
      <c r="L1494" s="22"/>
      <c r="M1494" s="22"/>
      <c r="O1494" s="22"/>
      <c r="P1494" s="22"/>
      <c r="Q1494" s="22"/>
    </row>
    <row r="1495" spans="2:17" x14ac:dyDescent="0.2">
      <c r="B1495" s="22"/>
      <c r="C1495" s="22"/>
      <c r="D1495" s="22"/>
      <c r="E1495" s="22"/>
      <c r="G1495" s="22"/>
      <c r="H1495" s="22"/>
      <c r="I1495" s="22"/>
      <c r="K1495" s="22"/>
      <c r="L1495" s="22"/>
      <c r="M1495" s="22"/>
      <c r="O1495" s="22"/>
      <c r="P1495" s="22"/>
      <c r="Q1495" s="22"/>
    </row>
    <row r="1496" spans="2:17" x14ac:dyDescent="0.2">
      <c r="B1496" s="22"/>
      <c r="C1496" s="22"/>
      <c r="D1496" s="22"/>
      <c r="E1496" s="22"/>
      <c r="G1496" s="22"/>
      <c r="H1496" s="22"/>
      <c r="I1496" s="22"/>
      <c r="K1496" s="22"/>
      <c r="L1496" s="22"/>
      <c r="M1496" s="22"/>
      <c r="O1496" s="22"/>
      <c r="P1496" s="22"/>
      <c r="Q1496" s="22"/>
    </row>
    <row r="1497" spans="2:17" x14ac:dyDescent="0.2">
      <c r="B1497" s="22"/>
      <c r="C1497" s="22"/>
      <c r="D1497" s="22"/>
      <c r="E1497" s="22"/>
      <c r="G1497" s="22"/>
      <c r="H1497" s="22"/>
      <c r="I1497" s="22"/>
      <c r="K1497" s="22"/>
      <c r="L1497" s="22"/>
      <c r="M1497" s="22"/>
      <c r="O1497" s="22"/>
      <c r="P1497" s="22"/>
      <c r="Q1497" s="22"/>
    </row>
    <row r="1498" spans="2:17" x14ac:dyDescent="0.2">
      <c r="B1498" s="22"/>
      <c r="C1498" s="22"/>
      <c r="D1498" s="22"/>
      <c r="E1498" s="22"/>
      <c r="G1498" s="22"/>
      <c r="H1498" s="22"/>
      <c r="I1498" s="22"/>
      <c r="K1498" s="22"/>
      <c r="L1498" s="22"/>
      <c r="M1498" s="22"/>
      <c r="O1498" s="22"/>
      <c r="P1498" s="22"/>
      <c r="Q1498" s="22"/>
    </row>
    <row r="1499" spans="2:17" x14ac:dyDescent="0.2">
      <c r="B1499" s="22"/>
      <c r="C1499" s="22"/>
      <c r="D1499" s="22"/>
      <c r="E1499" s="22"/>
      <c r="G1499" s="22"/>
      <c r="H1499" s="22"/>
      <c r="I1499" s="22"/>
      <c r="K1499" s="22"/>
      <c r="L1499" s="22"/>
      <c r="M1499" s="22"/>
      <c r="O1499" s="22"/>
      <c r="P1499" s="22"/>
      <c r="Q1499" s="22"/>
    </row>
    <row r="1500" spans="2:17" x14ac:dyDescent="0.2">
      <c r="B1500" s="22"/>
      <c r="C1500" s="22"/>
      <c r="D1500" s="22"/>
      <c r="E1500" s="22"/>
      <c r="G1500" s="22"/>
      <c r="H1500" s="22"/>
      <c r="I1500" s="22"/>
      <c r="K1500" s="22"/>
      <c r="L1500" s="22"/>
      <c r="M1500" s="22"/>
      <c r="O1500" s="22"/>
      <c r="P1500" s="22"/>
      <c r="Q1500" s="22"/>
    </row>
    <row r="1501" spans="2:17" x14ac:dyDescent="0.2">
      <c r="B1501" s="22"/>
      <c r="C1501" s="22"/>
      <c r="D1501" s="22"/>
      <c r="E1501" s="22"/>
      <c r="G1501" s="22"/>
      <c r="H1501" s="22"/>
      <c r="I1501" s="22"/>
      <c r="K1501" s="22"/>
      <c r="L1501" s="22"/>
      <c r="M1501" s="22"/>
      <c r="O1501" s="22"/>
      <c r="P1501" s="22"/>
      <c r="Q1501" s="22"/>
    </row>
    <row r="1502" spans="2:17" x14ac:dyDescent="0.2">
      <c r="B1502" s="22"/>
      <c r="C1502" s="22"/>
      <c r="D1502" s="22"/>
      <c r="E1502" s="22"/>
      <c r="G1502" s="22"/>
      <c r="H1502" s="22"/>
      <c r="I1502" s="22"/>
      <c r="K1502" s="22"/>
      <c r="L1502" s="22"/>
      <c r="M1502" s="22"/>
      <c r="O1502" s="22"/>
      <c r="P1502" s="22"/>
      <c r="Q1502" s="22"/>
    </row>
    <row r="1503" spans="2:17" x14ac:dyDescent="0.2">
      <c r="B1503" s="22"/>
      <c r="C1503" s="22"/>
      <c r="D1503" s="22"/>
      <c r="E1503" s="22"/>
      <c r="G1503" s="22"/>
      <c r="H1503" s="22"/>
      <c r="I1503" s="22"/>
      <c r="K1503" s="22"/>
      <c r="L1503" s="22"/>
      <c r="M1503" s="22"/>
      <c r="O1503" s="22"/>
      <c r="P1503" s="22"/>
      <c r="Q1503" s="22"/>
    </row>
    <row r="1504" spans="2:17" x14ac:dyDescent="0.2">
      <c r="B1504" s="22"/>
      <c r="C1504" s="22"/>
      <c r="D1504" s="22"/>
      <c r="E1504" s="22"/>
      <c r="G1504" s="22"/>
      <c r="H1504" s="22"/>
      <c r="I1504" s="22"/>
      <c r="K1504" s="22"/>
      <c r="L1504" s="22"/>
      <c r="M1504" s="22"/>
      <c r="O1504" s="22"/>
      <c r="P1504" s="22"/>
      <c r="Q1504" s="22"/>
    </row>
    <row r="1505" spans="2:17" x14ac:dyDescent="0.2">
      <c r="B1505" s="22"/>
      <c r="C1505" s="22"/>
      <c r="D1505" s="22"/>
      <c r="E1505" s="22"/>
      <c r="G1505" s="22"/>
      <c r="H1505" s="22"/>
      <c r="I1505" s="22"/>
      <c r="K1505" s="22"/>
      <c r="L1505" s="22"/>
      <c r="M1505" s="22"/>
      <c r="O1505" s="22"/>
      <c r="P1505" s="22"/>
      <c r="Q1505" s="22"/>
    </row>
    <row r="1506" spans="2:17" x14ac:dyDescent="0.2">
      <c r="B1506" s="22"/>
      <c r="C1506" s="22"/>
      <c r="D1506" s="22"/>
      <c r="E1506" s="22"/>
      <c r="G1506" s="22"/>
      <c r="H1506" s="22"/>
      <c r="I1506" s="22"/>
      <c r="K1506" s="22"/>
      <c r="L1506" s="22"/>
      <c r="M1506" s="22"/>
      <c r="O1506" s="22"/>
      <c r="P1506" s="22"/>
      <c r="Q1506" s="22"/>
    </row>
    <row r="1507" spans="2:17" x14ac:dyDescent="0.2">
      <c r="B1507" s="22"/>
      <c r="C1507" s="22"/>
      <c r="D1507" s="22"/>
      <c r="E1507" s="22"/>
      <c r="G1507" s="22"/>
      <c r="H1507" s="22"/>
      <c r="I1507" s="22"/>
      <c r="K1507" s="22"/>
      <c r="L1507" s="22"/>
      <c r="M1507" s="22"/>
      <c r="O1507" s="22"/>
      <c r="P1507" s="22"/>
      <c r="Q1507" s="22"/>
    </row>
    <row r="1508" spans="2:17" x14ac:dyDescent="0.2">
      <c r="B1508" s="22"/>
      <c r="C1508" s="22"/>
      <c r="D1508" s="22"/>
      <c r="E1508" s="22"/>
      <c r="G1508" s="22"/>
      <c r="H1508" s="22"/>
      <c r="I1508" s="22"/>
      <c r="K1508" s="22"/>
      <c r="L1508" s="22"/>
      <c r="M1508" s="22"/>
      <c r="O1508" s="22"/>
      <c r="P1508" s="22"/>
      <c r="Q1508" s="22"/>
    </row>
    <row r="1509" spans="2:17" x14ac:dyDescent="0.2">
      <c r="B1509" s="22"/>
      <c r="C1509" s="22"/>
      <c r="D1509" s="22"/>
      <c r="E1509" s="22"/>
      <c r="G1509" s="22"/>
      <c r="H1509" s="22"/>
      <c r="I1509" s="22"/>
      <c r="K1509" s="22"/>
      <c r="L1509" s="22"/>
      <c r="M1509" s="22"/>
      <c r="O1509" s="22"/>
      <c r="P1509" s="22"/>
      <c r="Q1509" s="22"/>
    </row>
    <row r="1510" spans="2:17" x14ac:dyDescent="0.2">
      <c r="B1510" s="22"/>
      <c r="C1510" s="22"/>
      <c r="D1510" s="22"/>
      <c r="E1510" s="22"/>
      <c r="G1510" s="22"/>
      <c r="H1510" s="22"/>
      <c r="I1510" s="22"/>
      <c r="K1510" s="22"/>
      <c r="L1510" s="22"/>
      <c r="M1510" s="22"/>
      <c r="O1510" s="22"/>
      <c r="P1510" s="22"/>
      <c r="Q1510" s="22"/>
    </row>
    <row r="1511" spans="2:17" x14ac:dyDescent="0.2">
      <c r="B1511" s="22"/>
      <c r="C1511" s="22"/>
      <c r="D1511" s="22"/>
      <c r="E1511" s="22"/>
      <c r="G1511" s="22"/>
      <c r="H1511" s="22"/>
      <c r="I1511" s="22"/>
      <c r="K1511" s="22"/>
      <c r="L1511" s="22"/>
      <c r="M1511" s="22"/>
      <c r="O1511" s="22"/>
      <c r="P1511" s="22"/>
      <c r="Q1511" s="22"/>
    </row>
    <row r="1512" spans="2:17" x14ac:dyDescent="0.2">
      <c r="B1512" s="22"/>
      <c r="C1512" s="22"/>
      <c r="D1512" s="22"/>
      <c r="E1512" s="22"/>
      <c r="G1512" s="22"/>
      <c r="H1512" s="22"/>
      <c r="I1512" s="22"/>
      <c r="K1512" s="22"/>
      <c r="L1512" s="22"/>
      <c r="M1512" s="22"/>
      <c r="O1512" s="22"/>
      <c r="P1512" s="22"/>
      <c r="Q1512" s="22"/>
    </row>
    <row r="1513" spans="2:17" x14ac:dyDescent="0.2">
      <c r="B1513" s="22"/>
      <c r="C1513" s="22"/>
      <c r="D1513" s="22"/>
      <c r="E1513" s="22"/>
      <c r="G1513" s="22"/>
      <c r="H1513" s="22"/>
      <c r="I1513" s="22"/>
      <c r="K1513" s="22"/>
      <c r="L1513" s="22"/>
      <c r="M1513" s="22"/>
      <c r="O1513" s="22"/>
      <c r="P1513" s="22"/>
      <c r="Q1513" s="22"/>
    </row>
    <row r="1514" spans="2:17" x14ac:dyDescent="0.2">
      <c r="B1514" s="22"/>
      <c r="C1514" s="22"/>
      <c r="D1514" s="22"/>
      <c r="E1514" s="22"/>
      <c r="G1514" s="22"/>
      <c r="H1514" s="22"/>
      <c r="I1514" s="22"/>
      <c r="K1514" s="22"/>
      <c r="L1514" s="22"/>
      <c r="M1514" s="22"/>
      <c r="O1514" s="22"/>
      <c r="P1514" s="22"/>
      <c r="Q1514" s="22"/>
    </row>
    <row r="1515" spans="2:17" x14ac:dyDescent="0.2">
      <c r="B1515" s="22"/>
      <c r="C1515" s="22"/>
      <c r="D1515" s="22"/>
      <c r="E1515" s="22"/>
      <c r="G1515" s="22"/>
      <c r="H1515" s="22"/>
      <c r="I1515" s="22"/>
      <c r="K1515" s="22"/>
      <c r="L1515" s="22"/>
      <c r="M1515" s="22"/>
      <c r="O1515" s="22"/>
      <c r="P1515" s="22"/>
      <c r="Q1515" s="22"/>
    </row>
    <row r="1516" spans="2:17" x14ac:dyDescent="0.2">
      <c r="B1516" s="22"/>
      <c r="C1516" s="22"/>
      <c r="D1516" s="22"/>
      <c r="E1516" s="22"/>
      <c r="G1516" s="22"/>
      <c r="H1516" s="22"/>
      <c r="I1516" s="22"/>
      <c r="K1516" s="22"/>
      <c r="L1516" s="22"/>
      <c r="M1516" s="22"/>
      <c r="O1516" s="22"/>
      <c r="P1516" s="22"/>
      <c r="Q1516" s="22"/>
    </row>
    <row r="1517" spans="2:17" x14ac:dyDescent="0.2">
      <c r="B1517" s="22"/>
      <c r="C1517" s="22"/>
      <c r="D1517" s="22"/>
      <c r="E1517" s="22"/>
      <c r="G1517" s="22"/>
      <c r="H1517" s="22"/>
      <c r="I1517" s="22"/>
      <c r="K1517" s="22"/>
      <c r="L1517" s="22"/>
      <c r="M1517" s="22"/>
      <c r="O1517" s="22"/>
      <c r="P1517" s="22"/>
      <c r="Q1517" s="22"/>
    </row>
    <row r="1518" spans="2:17" x14ac:dyDescent="0.2">
      <c r="B1518" s="22"/>
      <c r="C1518" s="22"/>
      <c r="D1518" s="22"/>
      <c r="E1518" s="22"/>
      <c r="G1518" s="22"/>
      <c r="H1518" s="22"/>
      <c r="I1518" s="22"/>
      <c r="K1518" s="22"/>
      <c r="L1518" s="22"/>
      <c r="M1518" s="22"/>
      <c r="O1518" s="22"/>
      <c r="P1518" s="22"/>
      <c r="Q1518" s="22"/>
    </row>
    <row r="1519" spans="2:17" x14ac:dyDescent="0.2">
      <c r="B1519" s="22"/>
      <c r="C1519" s="22"/>
      <c r="D1519" s="22"/>
      <c r="E1519" s="22"/>
      <c r="G1519" s="22"/>
      <c r="H1519" s="22"/>
      <c r="I1519" s="22"/>
      <c r="K1519" s="22"/>
      <c r="L1519" s="22"/>
      <c r="M1519" s="22"/>
      <c r="O1519" s="22"/>
      <c r="P1519" s="22"/>
      <c r="Q1519" s="22"/>
    </row>
    <row r="1520" spans="2:17" x14ac:dyDescent="0.2">
      <c r="B1520" s="22"/>
      <c r="C1520" s="22"/>
      <c r="D1520" s="22"/>
      <c r="E1520" s="22"/>
      <c r="G1520" s="22"/>
      <c r="H1520" s="22"/>
      <c r="I1520" s="22"/>
      <c r="K1520" s="22"/>
      <c r="L1520" s="22"/>
      <c r="M1520" s="22"/>
      <c r="O1520" s="22"/>
      <c r="P1520" s="22"/>
      <c r="Q1520" s="22"/>
    </row>
    <row r="1521" spans="2:17" x14ac:dyDescent="0.2">
      <c r="B1521" s="22"/>
      <c r="C1521" s="22"/>
      <c r="D1521" s="22"/>
      <c r="E1521" s="22"/>
      <c r="G1521" s="22"/>
      <c r="H1521" s="22"/>
      <c r="I1521" s="22"/>
      <c r="K1521" s="22"/>
      <c r="L1521" s="22"/>
      <c r="M1521" s="22"/>
      <c r="O1521" s="22"/>
      <c r="P1521" s="22"/>
      <c r="Q1521" s="22"/>
    </row>
    <row r="1522" spans="2:17" x14ac:dyDescent="0.2">
      <c r="B1522" s="22"/>
      <c r="C1522" s="22"/>
      <c r="D1522" s="22"/>
      <c r="E1522" s="22"/>
      <c r="G1522" s="22"/>
      <c r="H1522" s="22"/>
      <c r="I1522" s="22"/>
      <c r="K1522" s="22"/>
      <c r="L1522" s="22"/>
      <c r="M1522" s="22"/>
      <c r="O1522" s="22"/>
      <c r="P1522" s="22"/>
      <c r="Q1522" s="22"/>
    </row>
    <row r="1523" spans="2:17" x14ac:dyDescent="0.2">
      <c r="B1523" s="22"/>
      <c r="C1523" s="22"/>
      <c r="D1523" s="22"/>
      <c r="E1523" s="22"/>
      <c r="G1523" s="22"/>
      <c r="H1523" s="22"/>
      <c r="I1523" s="22"/>
      <c r="K1523" s="22"/>
      <c r="L1523" s="22"/>
      <c r="M1523" s="22"/>
      <c r="O1523" s="22"/>
      <c r="P1523" s="22"/>
      <c r="Q1523" s="22"/>
    </row>
    <row r="1524" spans="2:17" x14ac:dyDescent="0.2">
      <c r="B1524" s="22"/>
      <c r="C1524" s="22"/>
      <c r="D1524" s="22"/>
      <c r="E1524" s="22"/>
      <c r="G1524" s="22"/>
      <c r="H1524" s="22"/>
      <c r="I1524" s="22"/>
      <c r="K1524" s="22"/>
      <c r="L1524" s="22"/>
      <c r="M1524" s="22"/>
      <c r="O1524" s="22"/>
      <c r="P1524" s="22"/>
      <c r="Q1524" s="22"/>
    </row>
    <row r="1525" spans="2:17" x14ac:dyDescent="0.2">
      <c r="B1525" s="22"/>
      <c r="C1525" s="22"/>
      <c r="D1525" s="22"/>
      <c r="E1525" s="22"/>
      <c r="G1525" s="22"/>
      <c r="H1525" s="22"/>
      <c r="I1525" s="22"/>
      <c r="K1525" s="22"/>
      <c r="L1525" s="22"/>
      <c r="M1525" s="22"/>
      <c r="O1525" s="22"/>
      <c r="P1525" s="22"/>
      <c r="Q1525" s="22"/>
    </row>
    <row r="1526" spans="2:17" x14ac:dyDescent="0.2">
      <c r="B1526" s="22"/>
      <c r="C1526" s="22"/>
      <c r="D1526" s="22"/>
      <c r="E1526" s="22"/>
      <c r="G1526" s="22"/>
      <c r="H1526" s="22"/>
      <c r="I1526" s="22"/>
      <c r="K1526" s="22"/>
      <c r="L1526" s="22"/>
      <c r="M1526" s="22"/>
      <c r="O1526" s="22"/>
      <c r="P1526" s="22"/>
      <c r="Q1526" s="22"/>
    </row>
    <row r="1527" spans="2:17" x14ac:dyDescent="0.2">
      <c r="B1527" s="22"/>
      <c r="C1527" s="22"/>
      <c r="D1527" s="22"/>
      <c r="E1527" s="22"/>
      <c r="G1527" s="22"/>
      <c r="H1527" s="22"/>
      <c r="I1527" s="22"/>
      <c r="K1527" s="22"/>
      <c r="L1527" s="22"/>
      <c r="M1527" s="22"/>
      <c r="O1527" s="22"/>
      <c r="P1527" s="22"/>
      <c r="Q1527" s="22"/>
    </row>
    <row r="1528" spans="2:17" x14ac:dyDescent="0.2">
      <c r="B1528" s="22"/>
      <c r="C1528" s="22"/>
      <c r="D1528" s="22"/>
      <c r="E1528" s="22"/>
      <c r="G1528" s="22"/>
      <c r="H1528" s="22"/>
      <c r="I1528" s="22"/>
      <c r="K1528" s="22"/>
      <c r="L1528" s="22"/>
      <c r="M1528" s="22"/>
      <c r="O1528" s="22"/>
      <c r="P1528" s="22"/>
      <c r="Q1528" s="22"/>
    </row>
    <row r="1529" spans="2:17" x14ac:dyDescent="0.2">
      <c r="B1529" s="22"/>
      <c r="C1529" s="22"/>
      <c r="D1529" s="22"/>
      <c r="E1529" s="22"/>
      <c r="G1529" s="22"/>
      <c r="H1529" s="22"/>
      <c r="I1529" s="22"/>
      <c r="K1529" s="22"/>
      <c r="L1529" s="22"/>
      <c r="M1529" s="22"/>
      <c r="O1529" s="22"/>
      <c r="P1529" s="22"/>
      <c r="Q1529" s="22"/>
    </row>
    <row r="1530" spans="2:17" x14ac:dyDescent="0.2">
      <c r="B1530" s="22"/>
      <c r="C1530" s="22"/>
      <c r="D1530" s="22"/>
      <c r="E1530" s="22"/>
      <c r="G1530" s="22"/>
      <c r="H1530" s="22"/>
      <c r="I1530" s="22"/>
      <c r="K1530" s="22"/>
      <c r="L1530" s="22"/>
      <c r="M1530" s="22"/>
      <c r="O1530" s="22"/>
      <c r="P1530" s="22"/>
      <c r="Q1530" s="22"/>
    </row>
    <row r="1531" spans="2:17" x14ac:dyDescent="0.2">
      <c r="B1531" s="22"/>
      <c r="C1531" s="22"/>
      <c r="D1531" s="22"/>
      <c r="E1531" s="22"/>
      <c r="G1531" s="22"/>
      <c r="H1531" s="22"/>
      <c r="I1531" s="22"/>
      <c r="K1531" s="22"/>
      <c r="L1531" s="22"/>
      <c r="M1531" s="22"/>
      <c r="O1531" s="22"/>
      <c r="P1531" s="22"/>
      <c r="Q1531" s="22"/>
    </row>
    <row r="1532" spans="2:17" x14ac:dyDescent="0.2">
      <c r="B1532" s="22"/>
      <c r="C1532" s="22"/>
      <c r="D1532" s="22"/>
      <c r="E1532" s="22"/>
      <c r="G1532" s="22"/>
      <c r="H1532" s="22"/>
      <c r="I1532" s="22"/>
      <c r="K1532" s="22"/>
      <c r="L1532" s="22"/>
      <c r="M1532" s="22"/>
      <c r="O1532" s="22"/>
      <c r="P1532" s="22"/>
      <c r="Q1532" s="22"/>
    </row>
    <row r="1533" spans="2:17" x14ac:dyDescent="0.2">
      <c r="B1533" s="22"/>
      <c r="C1533" s="22"/>
      <c r="D1533" s="22"/>
      <c r="E1533" s="22"/>
      <c r="G1533" s="22"/>
      <c r="H1533" s="22"/>
      <c r="I1533" s="22"/>
      <c r="K1533" s="22"/>
      <c r="L1533" s="22"/>
      <c r="M1533" s="22"/>
      <c r="O1533" s="22"/>
      <c r="P1533" s="22"/>
      <c r="Q1533" s="22"/>
    </row>
    <row r="1534" spans="2:17" x14ac:dyDescent="0.2">
      <c r="B1534" s="22"/>
      <c r="C1534" s="22"/>
      <c r="D1534" s="22"/>
      <c r="E1534" s="22"/>
      <c r="G1534" s="22"/>
      <c r="H1534" s="22"/>
      <c r="I1534" s="22"/>
      <c r="K1534" s="22"/>
      <c r="L1534" s="22"/>
      <c r="M1534" s="22"/>
      <c r="O1534" s="22"/>
      <c r="P1534" s="22"/>
      <c r="Q1534" s="22"/>
    </row>
    <row r="1535" spans="2:17" x14ac:dyDescent="0.2">
      <c r="B1535" s="22"/>
      <c r="C1535" s="22"/>
      <c r="D1535" s="22"/>
      <c r="E1535" s="22"/>
      <c r="G1535" s="22"/>
      <c r="H1535" s="22"/>
      <c r="I1535" s="22"/>
      <c r="K1535" s="22"/>
      <c r="L1535" s="22"/>
      <c r="M1535" s="22"/>
      <c r="O1535" s="22"/>
      <c r="P1535" s="22"/>
      <c r="Q1535" s="22"/>
    </row>
    <row r="1536" spans="2:17" x14ac:dyDescent="0.2">
      <c r="B1536" s="22"/>
      <c r="C1536" s="22"/>
      <c r="D1536" s="22"/>
      <c r="E1536" s="22"/>
      <c r="G1536" s="22"/>
      <c r="H1536" s="22"/>
      <c r="I1536" s="22"/>
      <c r="K1536" s="22"/>
      <c r="L1536" s="22"/>
      <c r="M1536" s="22"/>
      <c r="O1536" s="22"/>
      <c r="P1536" s="22"/>
      <c r="Q1536" s="22"/>
    </row>
    <row r="1537" spans="2:17" x14ac:dyDescent="0.2">
      <c r="B1537" s="22"/>
      <c r="C1537" s="22"/>
      <c r="D1537" s="22"/>
      <c r="E1537" s="22"/>
      <c r="G1537" s="22"/>
      <c r="H1537" s="22"/>
      <c r="I1537" s="22"/>
      <c r="K1537" s="22"/>
      <c r="L1537" s="22"/>
      <c r="M1537" s="22"/>
      <c r="O1537" s="22"/>
      <c r="P1537" s="22"/>
      <c r="Q1537" s="22"/>
    </row>
    <row r="1538" spans="2:17" x14ac:dyDescent="0.2">
      <c r="B1538" s="22"/>
      <c r="C1538" s="22"/>
      <c r="D1538" s="22"/>
      <c r="E1538" s="22"/>
      <c r="G1538" s="22"/>
      <c r="H1538" s="22"/>
      <c r="I1538" s="22"/>
      <c r="K1538" s="22"/>
      <c r="L1538" s="22"/>
      <c r="M1538" s="22"/>
      <c r="O1538" s="22"/>
      <c r="P1538" s="22"/>
      <c r="Q1538" s="22"/>
    </row>
    <row r="1539" spans="2:17" x14ac:dyDescent="0.2">
      <c r="B1539" s="22"/>
      <c r="C1539" s="22"/>
      <c r="D1539" s="22"/>
      <c r="E1539" s="22"/>
      <c r="G1539" s="22"/>
      <c r="H1539" s="22"/>
      <c r="I1539" s="22"/>
      <c r="K1539" s="22"/>
      <c r="L1539" s="22"/>
      <c r="M1539" s="22"/>
      <c r="O1539" s="22"/>
      <c r="P1539" s="22"/>
      <c r="Q1539" s="22"/>
    </row>
    <row r="1540" spans="2:17" x14ac:dyDescent="0.2">
      <c r="B1540" s="22"/>
      <c r="C1540" s="22"/>
      <c r="D1540" s="22"/>
      <c r="E1540" s="22"/>
      <c r="G1540" s="22"/>
      <c r="H1540" s="22"/>
      <c r="I1540" s="22"/>
      <c r="K1540" s="22"/>
      <c r="L1540" s="22"/>
      <c r="M1540" s="22"/>
      <c r="O1540" s="22"/>
      <c r="P1540" s="22"/>
      <c r="Q1540" s="22"/>
    </row>
    <row r="1541" spans="2:17" x14ac:dyDescent="0.2">
      <c r="B1541" s="22"/>
      <c r="C1541" s="22"/>
      <c r="D1541" s="22"/>
      <c r="E1541" s="22"/>
      <c r="G1541" s="22"/>
      <c r="H1541" s="22"/>
      <c r="I1541" s="22"/>
      <c r="K1541" s="22"/>
      <c r="L1541" s="22"/>
      <c r="M1541" s="22"/>
      <c r="O1541" s="22"/>
      <c r="P1541" s="22"/>
      <c r="Q1541" s="22"/>
    </row>
    <row r="1542" spans="2:17" x14ac:dyDescent="0.2">
      <c r="B1542" s="22"/>
      <c r="C1542" s="22"/>
      <c r="D1542" s="22"/>
      <c r="E1542" s="22"/>
      <c r="G1542" s="22"/>
      <c r="H1542" s="22"/>
      <c r="I1542" s="22"/>
      <c r="K1542" s="22"/>
      <c r="L1542" s="22"/>
      <c r="M1542" s="22"/>
      <c r="O1542" s="22"/>
      <c r="P1542" s="22"/>
      <c r="Q1542" s="22"/>
    </row>
    <row r="1543" spans="2:17" x14ac:dyDescent="0.2">
      <c r="B1543" s="22"/>
      <c r="C1543" s="22"/>
      <c r="D1543" s="22"/>
      <c r="E1543" s="22"/>
      <c r="G1543" s="22"/>
      <c r="H1543" s="22"/>
      <c r="I1543" s="22"/>
      <c r="K1543" s="22"/>
      <c r="L1543" s="22"/>
      <c r="M1543" s="22"/>
      <c r="O1543" s="22"/>
      <c r="P1543" s="22"/>
      <c r="Q1543" s="22"/>
    </row>
    <row r="1544" spans="2:17" x14ac:dyDescent="0.2">
      <c r="B1544" s="22"/>
      <c r="C1544" s="22"/>
      <c r="D1544" s="22"/>
      <c r="E1544" s="22"/>
      <c r="G1544" s="22"/>
      <c r="H1544" s="22"/>
      <c r="I1544" s="22"/>
      <c r="K1544" s="22"/>
      <c r="L1544" s="22"/>
      <c r="M1544" s="22"/>
      <c r="O1544" s="22"/>
      <c r="P1544" s="22"/>
      <c r="Q1544" s="22"/>
    </row>
    <row r="1545" spans="2:17" x14ac:dyDescent="0.2">
      <c r="B1545" s="22"/>
      <c r="C1545" s="22"/>
      <c r="D1545" s="22"/>
      <c r="E1545" s="22"/>
      <c r="G1545" s="22"/>
      <c r="H1545" s="22"/>
      <c r="I1545" s="22"/>
      <c r="K1545" s="22"/>
      <c r="L1545" s="22"/>
      <c r="M1545" s="22"/>
      <c r="O1545" s="22"/>
      <c r="P1545" s="22"/>
      <c r="Q1545" s="22"/>
    </row>
    <row r="1546" spans="2:17" x14ac:dyDescent="0.2">
      <c r="B1546" s="22"/>
      <c r="C1546" s="22"/>
      <c r="D1546" s="22"/>
      <c r="E1546" s="22"/>
      <c r="G1546" s="22"/>
      <c r="H1546" s="22"/>
      <c r="I1546" s="22"/>
      <c r="K1546" s="22"/>
      <c r="L1546" s="22"/>
      <c r="M1546" s="22"/>
      <c r="O1546" s="22"/>
      <c r="P1546" s="22"/>
      <c r="Q1546" s="22"/>
    </row>
    <row r="1547" spans="2:17" x14ac:dyDescent="0.2">
      <c r="B1547" s="22"/>
      <c r="C1547" s="22"/>
      <c r="D1547" s="22"/>
      <c r="E1547" s="22"/>
      <c r="G1547" s="22"/>
      <c r="H1547" s="22"/>
      <c r="I1547" s="22"/>
      <c r="K1547" s="22"/>
      <c r="L1547" s="22"/>
      <c r="M1547" s="22"/>
      <c r="O1547" s="22"/>
      <c r="P1547" s="22"/>
      <c r="Q1547" s="22"/>
    </row>
    <row r="1548" spans="2:17" x14ac:dyDescent="0.2">
      <c r="B1548" s="22"/>
      <c r="C1548" s="22"/>
      <c r="D1548" s="22"/>
      <c r="E1548" s="22"/>
      <c r="G1548" s="22"/>
      <c r="H1548" s="22"/>
      <c r="I1548" s="22"/>
      <c r="K1548" s="22"/>
      <c r="L1548" s="22"/>
      <c r="M1548" s="22"/>
      <c r="O1548" s="22"/>
      <c r="P1548" s="22"/>
      <c r="Q1548" s="22"/>
    </row>
    <row r="1549" spans="2:17" x14ac:dyDescent="0.2">
      <c r="B1549" s="22"/>
      <c r="C1549" s="22"/>
      <c r="D1549" s="22"/>
      <c r="E1549" s="22"/>
      <c r="G1549" s="22"/>
      <c r="H1549" s="22"/>
      <c r="I1549" s="22"/>
      <c r="K1549" s="22"/>
      <c r="L1549" s="22"/>
      <c r="M1549" s="22"/>
      <c r="O1549" s="22"/>
      <c r="P1549" s="22"/>
      <c r="Q1549" s="22"/>
    </row>
    <row r="1550" spans="2:17" x14ac:dyDescent="0.2">
      <c r="B1550" s="22"/>
      <c r="C1550" s="22"/>
      <c r="D1550" s="22"/>
      <c r="E1550" s="22"/>
      <c r="G1550" s="22"/>
      <c r="H1550" s="22"/>
      <c r="I1550" s="22"/>
      <c r="K1550" s="22"/>
      <c r="L1550" s="22"/>
      <c r="M1550" s="22"/>
      <c r="O1550" s="22"/>
      <c r="P1550" s="22"/>
      <c r="Q1550" s="22"/>
    </row>
    <row r="1551" spans="2:17" x14ac:dyDescent="0.2">
      <c r="B1551" s="22"/>
      <c r="C1551" s="22"/>
      <c r="D1551" s="22"/>
      <c r="E1551" s="22"/>
      <c r="G1551" s="22"/>
      <c r="H1551" s="22"/>
      <c r="I1551" s="22"/>
      <c r="K1551" s="22"/>
      <c r="L1551" s="22"/>
      <c r="M1551" s="22"/>
      <c r="O1551" s="22"/>
      <c r="P1551" s="22"/>
      <c r="Q1551" s="22"/>
    </row>
    <row r="1552" spans="2:17" x14ac:dyDescent="0.2">
      <c r="B1552" s="22"/>
      <c r="C1552" s="22"/>
      <c r="D1552" s="22"/>
      <c r="E1552" s="22"/>
      <c r="G1552" s="22"/>
      <c r="H1552" s="22"/>
      <c r="I1552" s="22"/>
      <c r="K1552" s="22"/>
      <c r="L1552" s="22"/>
      <c r="M1552" s="22"/>
      <c r="O1552" s="22"/>
      <c r="P1552" s="22"/>
      <c r="Q1552" s="22"/>
    </row>
    <row r="1553" spans="2:17" x14ac:dyDescent="0.2">
      <c r="B1553" s="22"/>
      <c r="C1553" s="22"/>
      <c r="D1553" s="22"/>
      <c r="E1553" s="22"/>
      <c r="G1553" s="22"/>
      <c r="H1553" s="22"/>
      <c r="I1553" s="22"/>
      <c r="K1553" s="22"/>
      <c r="L1553" s="22"/>
      <c r="M1553" s="22"/>
      <c r="O1553" s="22"/>
      <c r="P1553" s="22"/>
      <c r="Q1553" s="22"/>
    </row>
    <row r="1554" spans="2:17" x14ac:dyDescent="0.2">
      <c r="B1554" s="22"/>
      <c r="C1554" s="22"/>
      <c r="D1554" s="22"/>
      <c r="E1554" s="22"/>
      <c r="G1554" s="22"/>
      <c r="H1554" s="22"/>
      <c r="I1554" s="22"/>
      <c r="K1554" s="22"/>
      <c r="L1554" s="22"/>
      <c r="M1554" s="22"/>
      <c r="O1554" s="22"/>
      <c r="P1554" s="22"/>
      <c r="Q1554" s="22"/>
    </row>
    <row r="1555" spans="2:17" x14ac:dyDescent="0.2">
      <c r="B1555" s="22"/>
      <c r="C1555" s="22"/>
      <c r="D1555" s="22"/>
      <c r="E1555" s="22"/>
      <c r="G1555" s="22"/>
      <c r="H1555" s="22"/>
      <c r="I1555" s="22"/>
      <c r="K1555" s="22"/>
      <c r="L1555" s="22"/>
      <c r="M1555" s="22"/>
      <c r="O1555" s="22"/>
      <c r="P1555" s="22"/>
      <c r="Q1555" s="22"/>
    </row>
    <row r="1556" spans="2:17" x14ac:dyDescent="0.2">
      <c r="B1556" s="22"/>
      <c r="C1556" s="22"/>
      <c r="D1556" s="22"/>
      <c r="E1556" s="22"/>
      <c r="G1556" s="22"/>
      <c r="H1556" s="22"/>
      <c r="I1556" s="22"/>
      <c r="K1556" s="22"/>
      <c r="L1556" s="22"/>
      <c r="M1556" s="22"/>
      <c r="O1556" s="22"/>
      <c r="P1556" s="22"/>
      <c r="Q1556" s="22"/>
    </row>
    <row r="1557" spans="2:17" x14ac:dyDescent="0.2">
      <c r="B1557" s="22"/>
      <c r="C1557" s="22"/>
      <c r="D1557" s="22"/>
      <c r="E1557" s="22"/>
      <c r="G1557" s="22"/>
      <c r="H1557" s="22"/>
      <c r="I1557" s="22"/>
      <c r="K1557" s="22"/>
      <c r="L1557" s="22"/>
      <c r="M1557" s="22"/>
      <c r="O1557" s="22"/>
      <c r="P1557" s="22"/>
      <c r="Q1557" s="22"/>
    </row>
    <row r="1558" spans="2:17" x14ac:dyDescent="0.2">
      <c r="B1558" s="22"/>
      <c r="C1558" s="22"/>
      <c r="D1558" s="22"/>
      <c r="E1558" s="22"/>
      <c r="G1558" s="22"/>
      <c r="H1558" s="22"/>
      <c r="I1558" s="22"/>
      <c r="K1558" s="22"/>
      <c r="L1558" s="22"/>
      <c r="M1558" s="22"/>
      <c r="O1558" s="22"/>
      <c r="P1558" s="22"/>
      <c r="Q1558" s="22"/>
    </row>
    <row r="1559" spans="2:17" x14ac:dyDescent="0.2">
      <c r="B1559" s="22"/>
      <c r="C1559" s="22"/>
      <c r="D1559" s="22"/>
      <c r="E1559" s="22"/>
      <c r="G1559" s="22"/>
      <c r="H1559" s="22"/>
      <c r="I1559" s="22"/>
      <c r="K1559" s="22"/>
      <c r="L1559" s="22"/>
      <c r="M1559" s="22"/>
      <c r="O1559" s="22"/>
      <c r="P1559" s="22"/>
      <c r="Q1559" s="22"/>
    </row>
    <row r="1560" spans="2:17" x14ac:dyDescent="0.2">
      <c r="B1560" s="22"/>
      <c r="C1560" s="22"/>
      <c r="D1560" s="22"/>
      <c r="E1560" s="22"/>
      <c r="G1560" s="22"/>
      <c r="H1560" s="22"/>
      <c r="I1560" s="22"/>
      <c r="K1560" s="22"/>
      <c r="L1560" s="22"/>
      <c r="M1560" s="22"/>
      <c r="O1560" s="22"/>
      <c r="P1560" s="22"/>
      <c r="Q1560" s="22"/>
    </row>
    <row r="1561" spans="2:17" x14ac:dyDescent="0.2">
      <c r="B1561" s="22"/>
      <c r="C1561" s="22"/>
      <c r="D1561" s="22"/>
      <c r="E1561" s="22"/>
      <c r="G1561" s="22"/>
      <c r="H1561" s="22"/>
      <c r="I1561" s="22"/>
      <c r="K1561" s="22"/>
      <c r="L1561" s="22"/>
      <c r="M1561" s="22"/>
      <c r="O1561" s="22"/>
      <c r="P1561" s="22"/>
      <c r="Q1561" s="22"/>
    </row>
    <row r="1562" spans="2:17" x14ac:dyDescent="0.2">
      <c r="B1562" s="22"/>
      <c r="C1562" s="22"/>
      <c r="D1562" s="22"/>
      <c r="E1562" s="22"/>
      <c r="G1562" s="22"/>
      <c r="H1562" s="22"/>
      <c r="I1562" s="22"/>
      <c r="K1562" s="22"/>
      <c r="L1562" s="22"/>
      <c r="M1562" s="22"/>
      <c r="O1562" s="22"/>
      <c r="P1562" s="22"/>
      <c r="Q1562" s="22"/>
    </row>
    <row r="1563" spans="2:17" x14ac:dyDescent="0.2">
      <c r="B1563" s="22"/>
      <c r="C1563" s="22"/>
      <c r="D1563" s="22"/>
      <c r="E1563" s="22"/>
      <c r="G1563" s="22"/>
      <c r="H1563" s="22"/>
      <c r="I1563" s="22"/>
      <c r="K1563" s="22"/>
      <c r="L1563" s="22"/>
      <c r="M1563" s="22"/>
      <c r="O1563" s="22"/>
      <c r="P1563" s="22"/>
      <c r="Q1563" s="22"/>
    </row>
    <row r="1564" spans="2:17" x14ac:dyDescent="0.2">
      <c r="B1564" s="22"/>
      <c r="C1564" s="22"/>
      <c r="D1564" s="22"/>
      <c r="E1564" s="22"/>
      <c r="G1564" s="22"/>
      <c r="H1564" s="22"/>
      <c r="I1564" s="22"/>
      <c r="K1564" s="22"/>
      <c r="L1564" s="22"/>
      <c r="M1564" s="22"/>
      <c r="O1564" s="22"/>
      <c r="P1564" s="22"/>
      <c r="Q1564" s="22"/>
    </row>
    <row r="1565" spans="2:17" x14ac:dyDescent="0.2">
      <c r="B1565" s="22"/>
      <c r="C1565" s="22"/>
      <c r="D1565" s="22"/>
      <c r="E1565" s="22"/>
      <c r="G1565" s="22"/>
      <c r="H1565" s="22"/>
      <c r="I1565" s="22"/>
      <c r="K1565" s="22"/>
      <c r="L1565" s="22"/>
      <c r="M1565" s="22"/>
      <c r="O1565" s="22"/>
      <c r="P1565" s="22"/>
      <c r="Q1565" s="22"/>
    </row>
    <row r="1566" spans="2:17" x14ac:dyDescent="0.2">
      <c r="B1566" s="22"/>
      <c r="C1566" s="22"/>
      <c r="D1566" s="22"/>
      <c r="E1566" s="22"/>
      <c r="G1566" s="22"/>
      <c r="H1566" s="22"/>
      <c r="I1566" s="22"/>
      <c r="K1566" s="22"/>
      <c r="L1566" s="22"/>
      <c r="M1566" s="22"/>
      <c r="O1566" s="22"/>
      <c r="P1566" s="22"/>
      <c r="Q1566" s="22"/>
    </row>
    <row r="1567" spans="2:17" x14ac:dyDescent="0.2">
      <c r="B1567" s="22"/>
      <c r="C1567" s="22"/>
      <c r="D1567" s="22"/>
      <c r="E1567" s="22"/>
      <c r="G1567" s="22"/>
      <c r="H1567" s="22"/>
      <c r="I1567" s="22"/>
      <c r="K1567" s="22"/>
      <c r="L1567" s="22"/>
      <c r="M1567" s="22"/>
      <c r="O1567" s="22"/>
      <c r="P1567" s="22"/>
      <c r="Q1567" s="22"/>
    </row>
    <row r="1568" spans="2:17" x14ac:dyDescent="0.2">
      <c r="B1568" s="22"/>
      <c r="C1568" s="22"/>
      <c r="D1568" s="22"/>
      <c r="E1568" s="22"/>
      <c r="G1568" s="22"/>
      <c r="H1568" s="22"/>
      <c r="I1568" s="22"/>
      <c r="K1568" s="22"/>
      <c r="L1568" s="22"/>
      <c r="M1568" s="22"/>
      <c r="O1568" s="22"/>
      <c r="P1568" s="22"/>
      <c r="Q1568" s="22"/>
    </row>
    <row r="1569" spans="2:17" x14ac:dyDescent="0.2">
      <c r="B1569" s="22"/>
      <c r="C1569" s="22"/>
      <c r="D1569" s="22"/>
      <c r="E1569" s="22"/>
      <c r="G1569" s="22"/>
      <c r="H1569" s="22"/>
      <c r="I1569" s="22"/>
      <c r="K1569" s="22"/>
      <c r="L1569" s="22"/>
      <c r="M1569" s="22"/>
      <c r="O1569" s="22"/>
      <c r="P1569" s="22"/>
      <c r="Q1569" s="22"/>
    </row>
    <row r="1570" spans="2:17" x14ac:dyDescent="0.2">
      <c r="B1570" s="22"/>
      <c r="C1570" s="22"/>
      <c r="D1570" s="22"/>
      <c r="E1570" s="22"/>
      <c r="G1570" s="22"/>
      <c r="H1570" s="22"/>
      <c r="I1570" s="22"/>
      <c r="K1570" s="22"/>
      <c r="L1570" s="22"/>
      <c r="M1570" s="22"/>
      <c r="O1570" s="22"/>
      <c r="P1570" s="22"/>
      <c r="Q1570" s="22"/>
    </row>
    <row r="1571" spans="2:17" x14ac:dyDescent="0.2">
      <c r="B1571" s="22"/>
      <c r="C1571" s="22"/>
      <c r="D1571" s="22"/>
      <c r="E1571" s="22"/>
      <c r="G1571" s="22"/>
      <c r="H1571" s="22"/>
      <c r="I1571" s="22"/>
      <c r="K1571" s="22"/>
      <c r="L1571" s="22"/>
      <c r="M1571" s="22"/>
      <c r="O1571" s="22"/>
      <c r="P1571" s="22"/>
      <c r="Q1571" s="22"/>
    </row>
    <row r="1572" spans="2:17" x14ac:dyDescent="0.2">
      <c r="B1572" s="22"/>
      <c r="C1572" s="22"/>
      <c r="D1572" s="22"/>
      <c r="E1572" s="22"/>
      <c r="G1572" s="22"/>
      <c r="H1572" s="22"/>
      <c r="I1572" s="22"/>
      <c r="K1572" s="22"/>
      <c r="L1572" s="22"/>
      <c r="M1572" s="22"/>
      <c r="O1572" s="22"/>
      <c r="P1572" s="22"/>
      <c r="Q1572" s="22"/>
    </row>
    <row r="1573" spans="2:17" x14ac:dyDescent="0.2">
      <c r="B1573" s="22"/>
      <c r="C1573" s="22"/>
      <c r="D1573" s="22"/>
      <c r="E1573" s="22"/>
      <c r="G1573" s="22"/>
      <c r="H1573" s="22"/>
      <c r="I1573" s="22"/>
      <c r="K1573" s="22"/>
      <c r="L1573" s="22"/>
      <c r="M1573" s="22"/>
      <c r="O1573" s="22"/>
      <c r="P1573" s="22"/>
      <c r="Q1573" s="22"/>
    </row>
    <row r="1574" spans="2:17" x14ac:dyDescent="0.2">
      <c r="B1574" s="22"/>
      <c r="C1574" s="22"/>
      <c r="D1574" s="22"/>
      <c r="E1574" s="22"/>
      <c r="G1574" s="22"/>
      <c r="H1574" s="22"/>
      <c r="I1574" s="22"/>
      <c r="K1574" s="22"/>
      <c r="L1574" s="22"/>
      <c r="M1574" s="22"/>
      <c r="O1574" s="22"/>
      <c r="P1574" s="22"/>
      <c r="Q1574" s="22"/>
    </row>
    <row r="1575" spans="2:17" x14ac:dyDescent="0.2">
      <c r="B1575" s="22"/>
      <c r="C1575" s="22"/>
      <c r="D1575" s="22"/>
      <c r="E1575" s="22"/>
      <c r="G1575" s="22"/>
      <c r="H1575" s="22"/>
      <c r="I1575" s="22"/>
      <c r="K1575" s="22"/>
      <c r="L1575" s="22"/>
      <c r="M1575" s="22"/>
      <c r="O1575" s="22"/>
      <c r="P1575" s="22"/>
      <c r="Q1575" s="22"/>
    </row>
    <row r="1576" spans="2:17" x14ac:dyDescent="0.2">
      <c r="B1576" s="22"/>
      <c r="C1576" s="22"/>
      <c r="D1576" s="22"/>
      <c r="E1576" s="22"/>
      <c r="G1576" s="22"/>
      <c r="H1576" s="22"/>
      <c r="I1576" s="22"/>
      <c r="K1576" s="22"/>
      <c r="L1576" s="22"/>
      <c r="M1576" s="22"/>
      <c r="O1576" s="22"/>
      <c r="P1576" s="22"/>
      <c r="Q1576" s="22"/>
    </row>
    <row r="1577" spans="2:17" x14ac:dyDescent="0.2">
      <c r="B1577" s="22"/>
      <c r="C1577" s="22"/>
      <c r="D1577" s="22"/>
      <c r="E1577" s="22"/>
      <c r="G1577" s="22"/>
      <c r="H1577" s="22"/>
      <c r="I1577" s="22"/>
      <c r="K1577" s="22"/>
      <c r="L1577" s="22"/>
      <c r="M1577" s="22"/>
      <c r="O1577" s="22"/>
      <c r="P1577" s="22"/>
      <c r="Q1577" s="22"/>
    </row>
    <row r="1578" spans="2:17" x14ac:dyDescent="0.2">
      <c r="B1578" s="22"/>
      <c r="C1578" s="22"/>
      <c r="D1578" s="22"/>
      <c r="E1578" s="22"/>
      <c r="G1578" s="22"/>
      <c r="H1578" s="22"/>
      <c r="I1578" s="22"/>
      <c r="K1578" s="22"/>
      <c r="L1578" s="22"/>
      <c r="M1578" s="22"/>
      <c r="O1578" s="22"/>
      <c r="P1578" s="22"/>
      <c r="Q1578" s="22"/>
    </row>
    <row r="1579" spans="2:17" x14ac:dyDescent="0.2">
      <c r="B1579" s="22"/>
      <c r="C1579" s="22"/>
      <c r="D1579" s="22"/>
      <c r="E1579" s="22"/>
      <c r="G1579" s="22"/>
      <c r="H1579" s="22"/>
      <c r="I1579" s="22"/>
      <c r="K1579" s="22"/>
      <c r="L1579" s="22"/>
      <c r="M1579" s="22"/>
      <c r="O1579" s="22"/>
      <c r="P1579" s="22"/>
      <c r="Q1579" s="22"/>
    </row>
    <row r="1580" spans="2:17" x14ac:dyDescent="0.2">
      <c r="B1580" s="22"/>
      <c r="C1580" s="22"/>
      <c r="D1580" s="22"/>
      <c r="E1580" s="22"/>
      <c r="G1580" s="22"/>
      <c r="H1580" s="22"/>
      <c r="I1580" s="22"/>
      <c r="K1580" s="22"/>
      <c r="L1580" s="22"/>
      <c r="M1580" s="22"/>
      <c r="O1580" s="22"/>
      <c r="P1580" s="22"/>
      <c r="Q1580" s="22"/>
    </row>
    <row r="1581" spans="2:17" x14ac:dyDescent="0.2">
      <c r="B1581" s="22"/>
      <c r="C1581" s="22"/>
      <c r="D1581" s="22"/>
      <c r="E1581" s="22"/>
      <c r="G1581" s="22"/>
      <c r="H1581" s="22"/>
      <c r="I1581" s="22"/>
      <c r="K1581" s="22"/>
      <c r="L1581" s="22"/>
      <c r="M1581" s="22"/>
      <c r="O1581" s="22"/>
      <c r="P1581" s="22"/>
      <c r="Q1581" s="22"/>
    </row>
    <row r="1582" spans="2:17" x14ac:dyDescent="0.2">
      <c r="B1582" s="22"/>
      <c r="C1582" s="22"/>
      <c r="D1582" s="22"/>
      <c r="E1582" s="22"/>
      <c r="G1582" s="22"/>
      <c r="H1582" s="22"/>
      <c r="I1582" s="22"/>
      <c r="K1582" s="22"/>
      <c r="L1582" s="22"/>
      <c r="M1582" s="22"/>
      <c r="O1582" s="22"/>
      <c r="P1582" s="22"/>
      <c r="Q1582" s="22"/>
    </row>
    <row r="1583" spans="2:17" x14ac:dyDescent="0.2">
      <c r="B1583" s="22"/>
      <c r="C1583" s="22"/>
      <c r="D1583" s="22"/>
      <c r="E1583" s="22"/>
      <c r="G1583" s="22"/>
      <c r="H1583" s="22"/>
      <c r="I1583" s="22"/>
      <c r="K1583" s="22"/>
      <c r="L1583" s="22"/>
      <c r="M1583" s="22"/>
      <c r="O1583" s="22"/>
      <c r="P1583" s="22"/>
      <c r="Q1583" s="22"/>
    </row>
    <row r="1584" spans="2:17" x14ac:dyDescent="0.2">
      <c r="B1584" s="22"/>
      <c r="C1584" s="22"/>
      <c r="D1584" s="22"/>
      <c r="E1584" s="22"/>
      <c r="G1584" s="22"/>
      <c r="H1584" s="22"/>
      <c r="I1584" s="22"/>
      <c r="K1584" s="22"/>
      <c r="L1584" s="22"/>
      <c r="M1584" s="22"/>
      <c r="O1584" s="22"/>
      <c r="P1584" s="22"/>
      <c r="Q1584" s="22"/>
    </row>
    <row r="1585" spans="2:17" x14ac:dyDescent="0.2">
      <c r="B1585" s="22"/>
      <c r="C1585" s="22"/>
      <c r="D1585" s="22"/>
      <c r="E1585" s="22"/>
      <c r="G1585" s="22"/>
      <c r="H1585" s="22"/>
      <c r="I1585" s="22"/>
      <c r="K1585" s="22"/>
      <c r="L1585" s="22"/>
      <c r="M1585" s="22"/>
      <c r="O1585" s="22"/>
      <c r="P1585" s="22"/>
      <c r="Q1585" s="22"/>
    </row>
    <row r="1586" spans="2:17" x14ac:dyDescent="0.2">
      <c r="B1586" s="22"/>
      <c r="C1586" s="22"/>
      <c r="D1586" s="22"/>
      <c r="E1586" s="22"/>
      <c r="G1586" s="22"/>
      <c r="H1586" s="22"/>
      <c r="I1586" s="22"/>
      <c r="K1586" s="22"/>
      <c r="L1586" s="22"/>
      <c r="M1586" s="22"/>
      <c r="O1586" s="22"/>
      <c r="P1586" s="22"/>
      <c r="Q1586" s="22"/>
    </row>
    <row r="1587" spans="2:17" x14ac:dyDescent="0.2">
      <c r="B1587" s="22"/>
      <c r="C1587" s="22"/>
      <c r="D1587" s="22"/>
      <c r="E1587" s="22"/>
      <c r="G1587" s="22"/>
      <c r="H1587" s="22"/>
      <c r="I1587" s="22"/>
      <c r="K1587" s="22"/>
      <c r="L1587" s="22"/>
      <c r="M1587" s="22"/>
      <c r="O1587" s="22"/>
      <c r="P1587" s="22"/>
      <c r="Q1587" s="22"/>
    </row>
    <row r="1588" spans="2:17" x14ac:dyDescent="0.2">
      <c r="B1588" s="22"/>
      <c r="C1588" s="22"/>
      <c r="D1588" s="22"/>
      <c r="E1588" s="22"/>
      <c r="G1588" s="22"/>
      <c r="H1588" s="22"/>
      <c r="I1588" s="22"/>
      <c r="K1588" s="22"/>
      <c r="L1588" s="22"/>
      <c r="M1588" s="22"/>
      <c r="O1588" s="22"/>
      <c r="P1588" s="22"/>
      <c r="Q1588" s="22"/>
    </row>
    <row r="1589" spans="2:17" x14ac:dyDescent="0.2">
      <c r="B1589" s="22"/>
      <c r="C1589" s="22"/>
      <c r="D1589" s="22"/>
      <c r="E1589" s="22"/>
      <c r="G1589" s="22"/>
      <c r="H1589" s="22"/>
      <c r="I1589" s="22"/>
      <c r="K1589" s="22"/>
      <c r="L1589" s="22"/>
      <c r="M1589" s="22"/>
      <c r="O1589" s="22"/>
      <c r="P1589" s="22"/>
      <c r="Q1589" s="22"/>
    </row>
    <row r="1590" spans="2:17" x14ac:dyDescent="0.2">
      <c r="B1590" s="22"/>
      <c r="C1590" s="22"/>
      <c r="D1590" s="22"/>
      <c r="E1590" s="22"/>
      <c r="G1590" s="22"/>
      <c r="H1590" s="22"/>
      <c r="I1590" s="22"/>
      <c r="K1590" s="22"/>
      <c r="L1590" s="22"/>
      <c r="M1590" s="22"/>
      <c r="O1590" s="22"/>
      <c r="P1590" s="22"/>
      <c r="Q1590" s="22"/>
    </row>
    <row r="1591" spans="2:17" x14ac:dyDescent="0.2">
      <c r="B1591" s="22"/>
      <c r="C1591" s="22"/>
      <c r="D1591" s="22"/>
      <c r="E1591" s="22"/>
      <c r="G1591" s="22"/>
      <c r="H1591" s="22"/>
      <c r="I1591" s="22"/>
      <c r="K1591" s="22"/>
      <c r="L1591" s="22"/>
      <c r="M1591" s="22"/>
      <c r="O1591" s="22"/>
      <c r="P1591" s="22"/>
      <c r="Q1591" s="22"/>
    </row>
    <row r="1592" spans="2:17" x14ac:dyDescent="0.2">
      <c r="B1592" s="22"/>
      <c r="C1592" s="22"/>
      <c r="D1592" s="22"/>
      <c r="E1592" s="22"/>
      <c r="G1592" s="22"/>
      <c r="H1592" s="22"/>
      <c r="I1592" s="22"/>
      <c r="K1592" s="22"/>
      <c r="L1592" s="22"/>
      <c r="M1592" s="22"/>
      <c r="O1592" s="22"/>
      <c r="P1592" s="22"/>
      <c r="Q1592" s="22"/>
    </row>
    <row r="1593" spans="2:17" x14ac:dyDescent="0.2">
      <c r="B1593" s="22"/>
      <c r="C1593" s="22"/>
      <c r="D1593" s="22"/>
      <c r="E1593" s="22"/>
      <c r="G1593" s="22"/>
      <c r="H1593" s="22"/>
      <c r="I1593" s="22"/>
      <c r="K1593" s="22"/>
      <c r="L1593" s="22"/>
      <c r="M1593" s="22"/>
      <c r="O1593" s="22"/>
      <c r="P1593" s="22"/>
      <c r="Q1593" s="22"/>
    </row>
    <row r="1594" spans="2:17" x14ac:dyDescent="0.2">
      <c r="B1594" s="22"/>
      <c r="C1594" s="22"/>
      <c r="D1594" s="22"/>
      <c r="E1594" s="22"/>
      <c r="G1594" s="22"/>
      <c r="H1594" s="22"/>
      <c r="I1594" s="22"/>
      <c r="K1594" s="22"/>
      <c r="L1594" s="22"/>
      <c r="M1594" s="22"/>
      <c r="O1594" s="22"/>
      <c r="P1594" s="22"/>
      <c r="Q1594" s="22"/>
    </row>
    <row r="1595" spans="2:17" x14ac:dyDescent="0.2">
      <c r="B1595" s="22"/>
      <c r="C1595" s="22"/>
      <c r="D1595" s="22"/>
      <c r="E1595" s="22"/>
      <c r="G1595" s="22"/>
      <c r="H1595" s="22"/>
      <c r="I1595" s="22"/>
      <c r="K1595" s="22"/>
      <c r="L1595" s="22"/>
      <c r="M1595" s="22"/>
      <c r="O1595" s="22"/>
      <c r="P1595" s="22"/>
      <c r="Q1595" s="22"/>
    </row>
    <row r="1596" spans="2:17" x14ac:dyDescent="0.2">
      <c r="B1596" s="22"/>
      <c r="C1596" s="22"/>
      <c r="D1596" s="22"/>
      <c r="E1596" s="22"/>
      <c r="G1596" s="22"/>
      <c r="H1596" s="22"/>
      <c r="I1596" s="22"/>
      <c r="K1596" s="22"/>
      <c r="L1596" s="22"/>
      <c r="M1596" s="22"/>
      <c r="O1596" s="22"/>
      <c r="P1596" s="22"/>
      <c r="Q1596" s="22"/>
    </row>
    <row r="1597" spans="2:17" x14ac:dyDescent="0.2">
      <c r="B1597" s="22"/>
      <c r="C1597" s="22"/>
      <c r="D1597" s="22"/>
      <c r="E1597" s="22"/>
      <c r="G1597" s="22"/>
      <c r="H1597" s="22"/>
      <c r="I1597" s="22"/>
      <c r="K1597" s="22"/>
      <c r="L1597" s="22"/>
      <c r="M1597" s="22"/>
      <c r="O1597" s="22"/>
      <c r="P1597" s="22"/>
      <c r="Q1597" s="22"/>
    </row>
    <row r="1598" spans="2:17" x14ac:dyDescent="0.2">
      <c r="B1598" s="22"/>
      <c r="C1598" s="22"/>
      <c r="D1598" s="22"/>
      <c r="E1598" s="22"/>
      <c r="G1598" s="22"/>
      <c r="H1598" s="22"/>
      <c r="I1598" s="22"/>
      <c r="K1598" s="22"/>
      <c r="L1598" s="22"/>
      <c r="M1598" s="22"/>
      <c r="O1598" s="22"/>
      <c r="P1598" s="22"/>
      <c r="Q1598" s="22"/>
    </row>
    <row r="1599" spans="2:17" x14ac:dyDescent="0.2">
      <c r="B1599" s="22"/>
      <c r="C1599" s="22"/>
      <c r="D1599" s="22"/>
      <c r="E1599" s="22"/>
      <c r="G1599" s="22"/>
      <c r="H1599" s="22"/>
      <c r="I1599" s="22"/>
      <c r="K1599" s="22"/>
      <c r="L1599" s="22"/>
      <c r="M1599" s="22"/>
      <c r="O1599" s="22"/>
      <c r="P1599" s="22"/>
      <c r="Q1599" s="22"/>
    </row>
    <row r="1600" spans="2:17" x14ac:dyDescent="0.2">
      <c r="B1600" s="22"/>
      <c r="C1600" s="22"/>
      <c r="D1600" s="22"/>
      <c r="E1600" s="22"/>
      <c r="G1600" s="22"/>
      <c r="H1600" s="22"/>
      <c r="I1600" s="22"/>
      <c r="K1600" s="22"/>
      <c r="L1600" s="22"/>
      <c r="M1600" s="22"/>
      <c r="O1600" s="22"/>
      <c r="P1600" s="22"/>
      <c r="Q1600" s="22"/>
    </row>
    <row r="1601" spans="2:17" x14ac:dyDescent="0.2">
      <c r="B1601" s="22"/>
      <c r="C1601" s="22"/>
      <c r="D1601" s="22"/>
      <c r="E1601" s="22"/>
      <c r="G1601" s="22"/>
      <c r="H1601" s="22"/>
      <c r="I1601" s="22"/>
      <c r="K1601" s="22"/>
      <c r="L1601" s="22"/>
      <c r="M1601" s="22"/>
      <c r="O1601" s="22"/>
      <c r="P1601" s="22"/>
      <c r="Q1601" s="22"/>
    </row>
    <row r="1602" spans="2:17" x14ac:dyDescent="0.2">
      <c r="B1602" s="22"/>
      <c r="C1602" s="22"/>
      <c r="D1602" s="22"/>
      <c r="E1602" s="22"/>
      <c r="G1602" s="22"/>
      <c r="H1602" s="22"/>
      <c r="I1602" s="22"/>
      <c r="K1602" s="22"/>
      <c r="L1602" s="22"/>
      <c r="M1602" s="22"/>
      <c r="O1602" s="22"/>
      <c r="P1602" s="22"/>
      <c r="Q1602" s="22"/>
    </row>
    <row r="1603" spans="2:17" x14ac:dyDescent="0.2">
      <c r="B1603" s="22"/>
      <c r="C1603" s="22"/>
      <c r="D1603" s="22"/>
      <c r="E1603" s="22"/>
      <c r="G1603" s="22"/>
      <c r="H1603" s="22"/>
      <c r="I1603" s="22"/>
      <c r="K1603" s="22"/>
      <c r="L1603" s="22"/>
      <c r="M1603" s="22"/>
      <c r="O1603" s="22"/>
      <c r="P1603" s="22"/>
      <c r="Q1603" s="22"/>
    </row>
    <row r="1604" spans="2:17" x14ac:dyDescent="0.2">
      <c r="B1604" s="22"/>
      <c r="C1604" s="22"/>
      <c r="D1604" s="22"/>
      <c r="E1604" s="22"/>
      <c r="G1604" s="22"/>
      <c r="H1604" s="22"/>
      <c r="I1604" s="22"/>
      <c r="K1604" s="22"/>
      <c r="L1604" s="22"/>
      <c r="M1604" s="22"/>
      <c r="O1604" s="22"/>
      <c r="P1604" s="22"/>
      <c r="Q1604" s="22"/>
    </row>
    <row r="1605" spans="2:17" x14ac:dyDescent="0.2">
      <c r="B1605" s="22"/>
      <c r="C1605" s="22"/>
      <c r="D1605" s="22"/>
      <c r="E1605" s="22"/>
      <c r="G1605" s="22"/>
      <c r="H1605" s="22"/>
      <c r="I1605" s="22"/>
      <c r="K1605" s="22"/>
      <c r="L1605" s="22"/>
      <c r="M1605" s="22"/>
      <c r="O1605" s="22"/>
      <c r="P1605" s="22"/>
      <c r="Q1605" s="22"/>
    </row>
    <row r="1606" spans="2:17" x14ac:dyDescent="0.2">
      <c r="B1606" s="22"/>
      <c r="C1606" s="22"/>
      <c r="D1606" s="22"/>
      <c r="E1606" s="22"/>
      <c r="G1606" s="22"/>
      <c r="H1606" s="22"/>
      <c r="I1606" s="22"/>
      <c r="K1606" s="22"/>
      <c r="L1606" s="22"/>
      <c r="M1606" s="22"/>
      <c r="O1606" s="22"/>
      <c r="P1606" s="22"/>
      <c r="Q1606" s="22"/>
    </row>
    <row r="1607" spans="2:17" x14ac:dyDescent="0.2">
      <c r="B1607" s="22"/>
      <c r="C1607" s="22"/>
      <c r="D1607" s="22"/>
      <c r="E1607" s="22"/>
      <c r="G1607" s="22"/>
      <c r="H1607" s="22"/>
      <c r="I1607" s="22"/>
      <c r="K1607" s="22"/>
      <c r="L1607" s="22"/>
      <c r="M1607" s="22"/>
      <c r="O1607" s="22"/>
      <c r="P1607" s="22"/>
      <c r="Q1607" s="22"/>
    </row>
    <row r="1608" spans="2:17" x14ac:dyDescent="0.2">
      <c r="B1608" s="22"/>
      <c r="C1608" s="22"/>
      <c r="D1608" s="22"/>
      <c r="E1608" s="22"/>
      <c r="G1608" s="22"/>
      <c r="H1608" s="22"/>
      <c r="I1608" s="22"/>
      <c r="K1608" s="22"/>
      <c r="L1608" s="22"/>
      <c r="M1608" s="22"/>
      <c r="O1608" s="22"/>
      <c r="P1608" s="22"/>
      <c r="Q1608" s="22"/>
    </row>
    <row r="1609" spans="2:17" x14ac:dyDescent="0.2">
      <c r="B1609" s="22"/>
      <c r="C1609" s="22"/>
      <c r="D1609" s="22"/>
      <c r="E1609" s="22"/>
      <c r="G1609" s="22"/>
      <c r="H1609" s="22"/>
      <c r="I1609" s="22"/>
      <c r="K1609" s="22"/>
      <c r="L1609" s="22"/>
      <c r="M1609" s="22"/>
      <c r="O1609" s="22"/>
      <c r="P1609" s="22"/>
      <c r="Q1609" s="22"/>
    </row>
    <row r="1610" spans="2:17" x14ac:dyDescent="0.2">
      <c r="B1610" s="22"/>
      <c r="C1610" s="22"/>
      <c r="D1610" s="22"/>
      <c r="E1610" s="22"/>
      <c r="G1610" s="22"/>
      <c r="H1610" s="22"/>
      <c r="I1610" s="22"/>
      <c r="K1610" s="22"/>
      <c r="L1610" s="22"/>
      <c r="M1610" s="22"/>
      <c r="O1610" s="22"/>
      <c r="P1610" s="22"/>
      <c r="Q1610" s="22"/>
    </row>
    <row r="1611" spans="2:17" x14ac:dyDescent="0.2">
      <c r="B1611" s="22"/>
      <c r="C1611" s="22"/>
      <c r="D1611" s="22"/>
      <c r="E1611" s="22"/>
      <c r="G1611" s="22"/>
      <c r="H1611" s="22"/>
      <c r="I1611" s="22"/>
      <c r="K1611" s="22"/>
      <c r="L1611" s="22"/>
      <c r="M1611" s="22"/>
      <c r="O1611" s="22"/>
      <c r="P1611" s="22"/>
      <c r="Q1611" s="22"/>
    </row>
    <row r="1612" spans="2:17" x14ac:dyDescent="0.2">
      <c r="B1612" s="22"/>
      <c r="C1612" s="22"/>
      <c r="D1612" s="22"/>
      <c r="E1612" s="22"/>
      <c r="G1612" s="22"/>
      <c r="H1612" s="22"/>
      <c r="I1612" s="22"/>
      <c r="K1612" s="22"/>
      <c r="L1612" s="22"/>
      <c r="M1612" s="22"/>
      <c r="O1612" s="22"/>
      <c r="P1612" s="22"/>
      <c r="Q1612" s="22"/>
    </row>
    <row r="1613" spans="2:17" x14ac:dyDescent="0.2">
      <c r="B1613" s="22"/>
      <c r="C1613" s="22"/>
      <c r="D1613" s="22"/>
      <c r="E1613" s="22"/>
      <c r="G1613" s="22"/>
      <c r="H1613" s="22"/>
      <c r="I1613" s="22"/>
      <c r="K1613" s="22"/>
      <c r="L1613" s="22"/>
      <c r="M1613" s="22"/>
      <c r="O1613" s="22"/>
      <c r="P1613" s="22"/>
      <c r="Q1613" s="22"/>
    </row>
    <row r="1614" spans="2:17" x14ac:dyDescent="0.2">
      <c r="B1614" s="22"/>
      <c r="C1614" s="22"/>
      <c r="D1614" s="22"/>
      <c r="E1614" s="22"/>
      <c r="G1614" s="22"/>
      <c r="H1614" s="22"/>
      <c r="I1614" s="22"/>
      <c r="K1614" s="22"/>
      <c r="L1614" s="22"/>
      <c r="M1614" s="22"/>
      <c r="O1614" s="22"/>
      <c r="P1614" s="22"/>
      <c r="Q1614" s="22"/>
    </row>
    <row r="1615" spans="2:17" x14ac:dyDescent="0.2">
      <c r="B1615" s="22"/>
      <c r="C1615" s="22"/>
      <c r="D1615" s="22"/>
      <c r="E1615" s="22"/>
      <c r="G1615" s="22"/>
      <c r="H1615" s="22"/>
      <c r="I1615" s="22"/>
      <c r="K1615" s="22"/>
      <c r="L1615" s="22"/>
      <c r="M1615" s="22"/>
      <c r="O1615" s="22"/>
      <c r="P1615" s="22"/>
      <c r="Q1615" s="22"/>
    </row>
    <row r="1616" spans="2:17" x14ac:dyDescent="0.2">
      <c r="B1616" s="22"/>
      <c r="C1616" s="22"/>
      <c r="D1616" s="22"/>
      <c r="E1616" s="22"/>
      <c r="G1616" s="22"/>
      <c r="H1616" s="22"/>
      <c r="I1616" s="22"/>
      <c r="K1616" s="22"/>
      <c r="L1616" s="22"/>
      <c r="M1616" s="22"/>
      <c r="O1616" s="22"/>
      <c r="P1616" s="22"/>
      <c r="Q1616" s="22"/>
    </row>
    <row r="1617" spans="2:17" x14ac:dyDescent="0.2">
      <c r="B1617" s="22"/>
      <c r="C1617" s="22"/>
      <c r="D1617" s="22"/>
      <c r="E1617" s="22"/>
      <c r="G1617" s="22"/>
      <c r="H1617" s="22"/>
      <c r="I1617" s="22"/>
      <c r="K1617" s="22"/>
      <c r="L1617" s="22"/>
      <c r="M1617" s="22"/>
      <c r="O1617" s="22"/>
      <c r="P1617" s="22"/>
      <c r="Q1617" s="22"/>
    </row>
    <row r="1618" spans="2:17" x14ac:dyDescent="0.2">
      <c r="B1618" s="22"/>
      <c r="C1618" s="22"/>
      <c r="D1618" s="22"/>
      <c r="E1618" s="22"/>
      <c r="G1618" s="22"/>
      <c r="H1618" s="22"/>
      <c r="I1618" s="22"/>
      <c r="K1618" s="22"/>
      <c r="L1618" s="22"/>
      <c r="M1618" s="22"/>
      <c r="O1618" s="22"/>
      <c r="P1618" s="22"/>
      <c r="Q1618" s="22"/>
    </row>
    <row r="1619" spans="2:17" x14ac:dyDescent="0.2">
      <c r="B1619" s="22"/>
      <c r="C1619" s="22"/>
      <c r="D1619" s="22"/>
      <c r="E1619" s="22"/>
      <c r="G1619" s="22"/>
      <c r="H1619" s="22"/>
      <c r="I1619" s="22"/>
      <c r="K1619" s="22"/>
      <c r="L1619" s="22"/>
      <c r="M1619" s="22"/>
      <c r="O1619" s="22"/>
      <c r="P1619" s="22"/>
      <c r="Q1619" s="22"/>
    </row>
    <row r="1620" spans="2:17" x14ac:dyDescent="0.2">
      <c r="B1620" s="22"/>
      <c r="C1620" s="22"/>
      <c r="D1620" s="22"/>
      <c r="E1620" s="22"/>
      <c r="G1620" s="22"/>
      <c r="H1620" s="22"/>
      <c r="I1620" s="22"/>
      <c r="K1620" s="22"/>
      <c r="L1620" s="22"/>
      <c r="M1620" s="22"/>
      <c r="O1620" s="22"/>
      <c r="P1620" s="22"/>
      <c r="Q1620" s="22"/>
    </row>
    <row r="1621" spans="2:17" x14ac:dyDescent="0.2">
      <c r="B1621" s="22"/>
      <c r="C1621" s="22"/>
      <c r="D1621" s="22"/>
      <c r="E1621" s="22"/>
      <c r="G1621" s="22"/>
      <c r="H1621" s="22"/>
      <c r="I1621" s="22"/>
      <c r="K1621" s="22"/>
      <c r="L1621" s="22"/>
      <c r="M1621" s="22"/>
      <c r="O1621" s="22"/>
      <c r="P1621" s="22"/>
      <c r="Q1621" s="22"/>
    </row>
    <row r="1622" spans="2:17" x14ac:dyDescent="0.2">
      <c r="B1622" s="22"/>
      <c r="C1622" s="22"/>
      <c r="D1622" s="22"/>
      <c r="E1622" s="22"/>
      <c r="G1622" s="22"/>
      <c r="H1622" s="22"/>
      <c r="I1622" s="22"/>
      <c r="K1622" s="22"/>
      <c r="L1622" s="22"/>
      <c r="M1622" s="22"/>
      <c r="O1622" s="22"/>
      <c r="P1622" s="22"/>
      <c r="Q1622" s="22"/>
    </row>
    <row r="1623" spans="2:17" x14ac:dyDescent="0.2">
      <c r="B1623" s="22"/>
      <c r="C1623" s="22"/>
      <c r="D1623" s="22"/>
      <c r="E1623" s="22"/>
      <c r="G1623" s="22"/>
      <c r="H1623" s="22"/>
      <c r="I1623" s="22"/>
      <c r="K1623" s="22"/>
      <c r="L1623" s="22"/>
      <c r="M1623" s="22"/>
      <c r="O1623" s="22"/>
      <c r="P1623" s="22"/>
      <c r="Q1623" s="22"/>
    </row>
    <row r="1624" spans="2:17" x14ac:dyDescent="0.2">
      <c r="B1624" s="22"/>
      <c r="C1624" s="22"/>
      <c r="D1624" s="22"/>
      <c r="E1624" s="22"/>
      <c r="G1624" s="22"/>
      <c r="H1624" s="22"/>
      <c r="I1624" s="22"/>
      <c r="K1624" s="22"/>
      <c r="L1624" s="22"/>
      <c r="M1624" s="22"/>
      <c r="O1624" s="22"/>
      <c r="P1624" s="22"/>
      <c r="Q1624" s="22"/>
    </row>
    <row r="1625" spans="2:17" x14ac:dyDescent="0.2">
      <c r="B1625" s="22"/>
      <c r="C1625" s="22"/>
      <c r="D1625" s="22"/>
      <c r="E1625" s="22"/>
      <c r="G1625" s="22"/>
      <c r="H1625" s="22"/>
      <c r="I1625" s="22"/>
      <c r="K1625" s="22"/>
      <c r="L1625" s="22"/>
      <c r="M1625" s="22"/>
      <c r="O1625" s="22"/>
      <c r="P1625" s="22"/>
      <c r="Q1625" s="22"/>
    </row>
    <row r="1626" spans="2:17" x14ac:dyDescent="0.2">
      <c r="B1626" s="22"/>
      <c r="C1626" s="22"/>
      <c r="D1626" s="22"/>
      <c r="E1626" s="22"/>
      <c r="G1626" s="22"/>
      <c r="H1626" s="22"/>
      <c r="I1626" s="22"/>
      <c r="K1626" s="22"/>
      <c r="L1626" s="22"/>
      <c r="M1626" s="22"/>
      <c r="O1626" s="22"/>
      <c r="P1626" s="22"/>
      <c r="Q1626" s="22"/>
    </row>
    <row r="1627" spans="2:17" x14ac:dyDescent="0.2">
      <c r="B1627" s="22"/>
      <c r="C1627" s="22"/>
      <c r="D1627" s="22"/>
      <c r="E1627" s="22"/>
      <c r="G1627" s="22"/>
      <c r="H1627" s="22"/>
      <c r="I1627" s="22"/>
      <c r="K1627" s="22"/>
      <c r="L1627" s="22"/>
      <c r="M1627" s="22"/>
      <c r="O1627" s="22"/>
      <c r="P1627" s="22"/>
      <c r="Q1627" s="22"/>
    </row>
    <row r="1628" spans="2:17" x14ac:dyDescent="0.2">
      <c r="B1628" s="22"/>
      <c r="C1628" s="22"/>
      <c r="D1628" s="22"/>
      <c r="E1628" s="22"/>
      <c r="G1628" s="22"/>
      <c r="H1628" s="22"/>
      <c r="I1628" s="22"/>
      <c r="K1628" s="22"/>
      <c r="L1628" s="22"/>
      <c r="M1628" s="22"/>
      <c r="O1628" s="22"/>
      <c r="P1628" s="22"/>
      <c r="Q1628" s="22"/>
    </row>
    <row r="1629" spans="2:17" x14ac:dyDescent="0.2">
      <c r="B1629" s="22"/>
      <c r="C1629" s="22"/>
      <c r="D1629" s="22"/>
      <c r="E1629" s="22"/>
      <c r="G1629" s="22"/>
      <c r="H1629" s="22"/>
      <c r="I1629" s="22"/>
      <c r="K1629" s="22"/>
      <c r="L1629" s="22"/>
      <c r="M1629" s="22"/>
      <c r="O1629" s="22"/>
      <c r="P1629" s="22"/>
      <c r="Q1629" s="22"/>
    </row>
    <row r="1630" spans="2:17" x14ac:dyDescent="0.2">
      <c r="B1630" s="22"/>
      <c r="C1630" s="22"/>
      <c r="D1630" s="22"/>
      <c r="E1630" s="22"/>
      <c r="G1630" s="22"/>
      <c r="H1630" s="22"/>
      <c r="I1630" s="22"/>
      <c r="K1630" s="22"/>
      <c r="L1630" s="22"/>
      <c r="M1630" s="22"/>
      <c r="O1630" s="22"/>
      <c r="P1630" s="22"/>
      <c r="Q1630" s="22"/>
    </row>
    <row r="1631" spans="2:17" x14ac:dyDescent="0.2">
      <c r="B1631" s="22"/>
      <c r="C1631" s="22"/>
      <c r="D1631" s="22"/>
      <c r="E1631" s="22"/>
      <c r="G1631" s="22"/>
      <c r="H1631" s="22"/>
      <c r="I1631" s="22"/>
      <c r="K1631" s="22"/>
      <c r="L1631" s="22"/>
      <c r="M1631" s="22"/>
      <c r="O1631" s="22"/>
      <c r="P1631" s="22"/>
      <c r="Q1631" s="22"/>
    </row>
    <row r="1632" spans="2:17" x14ac:dyDescent="0.2">
      <c r="B1632" s="22"/>
      <c r="C1632" s="22"/>
      <c r="D1632" s="22"/>
      <c r="E1632" s="22"/>
      <c r="G1632" s="22"/>
      <c r="H1632" s="22"/>
      <c r="I1632" s="22"/>
      <c r="K1632" s="22"/>
      <c r="L1632" s="22"/>
      <c r="M1632" s="22"/>
      <c r="O1632" s="22"/>
      <c r="P1632" s="22"/>
      <c r="Q1632" s="22"/>
    </row>
    <row r="1633" spans="2:17" x14ac:dyDescent="0.2">
      <c r="B1633" s="22"/>
      <c r="C1633" s="22"/>
      <c r="D1633" s="22"/>
      <c r="E1633" s="22"/>
      <c r="G1633" s="22"/>
      <c r="H1633" s="22"/>
      <c r="I1633" s="22"/>
      <c r="K1633" s="22"/>
      <c r="L1633" s="22"/>
      <c r="M1633" s="22"/>
      <c r="O1633" s="22"/>
      <c r="P1633" s="22"/>
      <c r="Q1633" s="22"/>
    </row>
    <row r="1634" spans="2:17" x14ac:dyDescent="0.2">
      <c r="B1634" s="22"/>
      <c r="C1634" s="22"/>
      <c r="D1634" s="22"/>
      <c r="E1634" s="22"/>
      <c r="G1634" s="22"/>
      <c r="H1634" s="22"/>
      <c r="I1634" s="22"/>
      <c r="K1634" s="22"/>
      <c r="L1634" s="22"/>
      <c r="M1634" s="22"/>
      <c r="O1634" s="22"/>
      <c r="P1634" s="22"/>
      <c r="Q1634" s="22"/>
    </row>
    <row r="1635" spans="2:17" x14ac:dyDescent="0.2">
      <c r="B1635" s="22"/>
      <c r="C1635" s="22"/>
      <c r="D1635" s="22"/>
      <c r="E1635" s="22"/>
      <c r="G1635" s="22"/>
      <c r="H1635" s="22"/>
      <c r="I1635" s="22"/>
      <c r="K1635" s="22"/>
      <c r="L1635" s="22"/>
      <c r="M1635" s="22"/>
      <c r="O1635" s="22"/>
      <c r="P1635" s="22"/>
      <c r="Q1635" s="22"/>
    </row>
    <row r="1636" spans="2:17" x14ac:dyDescent="0.2">
      <c r="B1636" s="22"/>
      <c r="C1636" s="22"/>
      <c r="D1636" s="22"/>
      <c r="E1636" s="22"/>
      <c r="G1636" s="22"/>
      <c r="H1636" s="22"/>
      <c r="I1636" s="22"/>
      <c r="K1636" s="22"/>
      <c r="L1636" s="22"/>
      <c r="M1636" s="22"/>
      <c r="O1636" s="22"/>
      <c r="P1636" s="22"/>
      <c r="Q1636" s="22"/>
    </row>
    <row r="1637" spans="2:17" x14ac:dyDescent="0.2">
      <c r="B1637" s="22"/>
      <c r="C1637" s="22"/>
      <c r="D1637" s="22"/>
      <c r="E1637" s="22"/>
      <c r="G1637" s="22"/>
      <c r="H1637" s="22"/>
      <c r="I1637" s="22"/>
      <c r="K1637" s="22"/>
      <c r="L1637" s="22"/>
      <c r="M1637" s="22"/>
      <c r="O1637" s="22"/>
      <c r="P1637" s="22"/>
      <c r="Q1637" s="22"/>
    </row>
    <row r="1638" spans="2:17" x14ac:dyDescent="0.2">
      <c r="B1638" s="22"/>
      <c r="C1638" s="22"/>
      <c r="D1638" s="22"/>
      <c r="E1638" s="22"/>
      <c r="G1638" s="22"/>
      <c r="H1638" s="22"/>
      <c r="I1638" s="22"/>
      <c r="K1638" s="22"/>
      <c r="L1638" s="22"/>
      <c r="M1638" s="22"/>
      <c r="O1638" s="22"/>
      <c r="P1638" s="22"/>
      <c r="Q1638" s="22"/>
    </row>
    <row r="1639" spans="2:17" x14ac:dyDescent="0.2">
      <c r="B1639" s="22"/>
      <c r="C1639" s="22"/>
      <c r="D1639" s="22"/>
      <c r="E1639" s="22"/>
      <c r="G1639" s="22"/>
      <c r="H1639" s="22"/>
      <c r="I1639" s="22"/>
      <c r="K1639" s="22"/>
      <c r="L1639" s="22"/>
      <c r="M1639" s="22"/>
      <c r="O1639" s="22"/>
      <c r="P1639" s="22"/>
      <c r="Q1639" s="22"/>
    </row>
    <row r="1640" spans="2:17" x14ac:dyDescent="0.2">
      <c r="B1640" s="22"/>
      <c r="C1640" s="22"/>
      <c r="D1640" s="22"/>
      <c r="E1640" s="22"/>
      <c r="G1640" s="22"/>
      <c r="H1640" s="22"/>
      <c r="I1640" s="22"/>
      <c r="K1640" s="22"/>
      <c r="L1640" s="22"/>
      <c r="M1640" s="22"/>
      <c r="O1640" s="22"/>
      <c r="P1640" s="22"/>
      <c r="Q1640" s="22"/>
    </row>
    <row r="1641" spans="2:17" x14ac:dyDescent="0.2">
      <c r="B1641" s="22"/>
      <c r="C1641" s="22"/>
      <c r="D1641" s="22"/>
      <c r="E1641" s="22"/>
      <c r="G1641" s="22"/>
      <c r="H1641" s="22"/>
      <c r="I1641" s="22"/>
      <c r="K1641" s="22"/>
      <c r="L1641" s="22"/>
      <c r="M1641" s="22"/>
      <c r="O1641" s="22"/>
      <c r="P1641" s="22"/>
      <c r="Q1641" s="22"/>
    </row>
    <row r="1642" spans="2:17" x14ac:dyDescent="0.2">
      <c r="B1642" s="22"/>
      <c r="C1642" s="22"/>
      <c r="D1642" s="22"/>
      <c r="E1642" s="22"/>
      <c r="G1642" s="22"/>
      <c r="H1642" s="22"/>
      <c r="I1642" s="22"/>
      <c r="K1642" s="22"/>
      <c r="L1642" s="22"/>
      <c r="M1642" s="22"/>
      <c r="O1642" s="22"/>
      <c r="P1642" s="22"/>
      <c r="Q1642" s="22"/>
    </row>
    <row r="1643" spans="2:17" x14ac:dyDescent="0.2">
      <c r="B1643" s="22"/>
      <c r="C1643" s="22"/>
      <c r="D1643" s="22"/>
      <c r="E1643" s="22"/>
      <c r="G1643" s="22"/>
      <c r="H1643" s="22"/>
      <c r="I1643" s="22"/>
      <c r="K1643" s="22"/>
      <c r="L1643" s="22"/>
      <c r="M1643" s="22"/>
      <c r="O1643" s="22"/>
      <c r="P1643" s="22"/>
      <c r="Q1643" s="22"/>
    </row>
    <row r="1644" spans="2:17" x14ac:dyDescent="0.2">
      <c r="B1644" s="22"/>
      <c r="C1644" s="22"/>
      <c r="D1644" s="22"/>
      <c r="E1644" s="22"/>
      <c r="G1644" s="22"/>
      <c r="H1644" s="22"/>
      <c r="I1644" s="22"/>
      <c r="K1644" s="22"/>
      <c r="L1644" s="22"/>
      <c r="M1644" s="22"/>
      <c r="O1644" s="22"/>
      <c r="P1644" s="22"/>
      <c r="Q1644" s="22"/>
    </row>
    <row r="1645" spans="2:17" x14ac:dyDescent="0.2">
      <c r="B1645" s="22"/>
      <c r="C1645" s="22"/>
      <c r="D1645" s="22"/>
      <c r="E1645" s="22"/>
      <c r="G1645" s="22"/>
      <c r="H1645" s="22"/>
      <c r="I1645" s="22"/>
      <c r="K1645" s="22"/>
      <c r="L1645" s="22"/>
      <c r="M1645" s="22"/>
      <c r="O1645" s="22"/>
      <c r="P1645" s="22"/>
      <c r="Q1645" s="22"/>
    </row>
    <row r="1646" spans="2:17" x14ac:dyDescent="0.2">
      <c r="B1646" s="22"/>
      <c r="C1646" s="22"/>
      <c r="D1646" s="22"/>
      <c r="E1646" s="22"/>
      <c r="G1646" s="22"/>
      <c r="H1646" s="22"/>
      <c r="I1646" s="22"/>
      <c r="K1646" s="22"/>
      <c r="L1646" s="22"/>
      <c r="M1646" s="22"/>
      <c r="O1646" s="22"/>
      <c r="P1646" s="22"/>
      <c r="Q1646" s="22"/>
    </row>
    <row r="1647" spans="2:17" x14ac:dyDescent="0.2">
      <c r="B1647" s="22"/>
      <c r="C1647" s="22"/>
      <c r="D1647" s="22"/>
      <c r="E1647" s="22"/>
      <c r="G1647" s="22"/>
      <c r="H1647" s="22"/>
      <c r="I1647" s="22"/>
      <c r="K1647" s="22"/>
      <c r="L1647" s="22"/>
      <c r="M1647" s="22"/>
      <c r="O1647" s="22"/>
      <c r="P1647" s="22"/>
      <c r="Q1647" s="22"/>
    </row>
    <row r="1648" spans="2:17" x14ac:dyDescent="0.2">
      <c r="B1648" s="22"/>
      <c r="C1648" s="22"/>
      <c r="D1648" s="22"/>
      <c r="E1648" s="22"/>
      <c r="G1648" s="22"/>
      <c r="H1648" s="22"/>
      <c r="I1648" s="22"/>
      <c r="K1648" s="22"/>
      <c r="L1648" s="22"/>
      <c r="M1648" s="22"/>
      <c r="O1648" s="22"/>
      <c r="P1648" s="22"/>
      <c r="Q1648" s="22"/>
    </row>
    <row r="1649" spans="2:17" x14ac:dyDescent="0.2">
      <c r="B1649" s="22"/>
      <c r="C1649" s="22"/>
      <c r="D1649" s="22"/>
      <c r="E1649" s="22"/>
      <c r="G1649" s="22"/>
      <c r="H1649" s="22"/>
      <c r="I1649" s="22"/>
      <c r="K1649" s="22"/>
      <c r="L1649" s="22"/>
      <c r="M1649" s="22"/>
      <c r="O1649" s="22"/>
      <c r="P1649" s="22"/>
      <c r="Q1649" s="22"/>
    </row>
    <row r="1650" spans="2:17" x14ac:dyDescent="0.2">
      <c r="B1650" s="22"/>
      <c r="C1650" s="22"/>
      <c r="D1650" s="22"/>
      <c r="E1650" s="22"/>
      <c r="G1650" s="22"/>
      <c r="H1650" s="22"/>
      <c r="I1650" s="22"/>
      <c r="K1650" s="22"/>
      <c r="L1650" s="22"/>
      <c r="M1650" s="22"/>
      <c r="O1650" s="22"/>
      <c r="P1650" s="22"/>
      <c r="Q1650" s="22"/>
    </row>
    <row r="1651" spans="2:17" x14ac:dyDescent="0.2">
      <c r="B1651" s="22"/>
      <c r="C1651" s="22"/>
      <c r="D1651" s="22"/>
      <c r="E1651" s="22"/>
      <c r="G1651" s="22"/>
      <c r="H1651" s="22"/>
      <c r="I1651" s="22"/>
      <c r="K1651" s="22"/>
      <c r="L1651" s="22"/>
      <c r="M1651" s="22"/>
      <c r="O1651" s="22"/>
      <c r="P1651" s="22"/>
      <c r="Q1651" s="22"/>
    </row>
    <row r="1652" spans="2:17" x14ac:dyDescent="0.2">
      <c r="B1652" s="22"/>
      <c r="C1652" s="22"/>
      <c r="D1652" s="22"/>
      <c r="E1652" s="22"/>
      <c r="G1652" s="22"/>
      <c r="H1652" s="22"/>
      <c r="I1652" s="22"/>
      <c r="K1652" s="22"/>
      <c r="L1652" s="22"/>
      <c r="M1652" s="22"/>
      <c r="O1652" s="22"/>
      <c r="P1652" s="22"/>
      <c r="Q1652" s="22"/>
    </row>
    <row r="1653" spans="2:17" x14ac:dyDescent="0.2">
      <c r="B1653" s="22"/>
      <c r="C1653" s="22"/>
      <c r="D1653" s="22"/>
      <c r="E1653" s="22"/>
      <c r="G1653" s="22"/>
      <c r="H1653" s="22"/>
      <c r="I1653" s="22"/>
      <c r="K1653" s="22"/>
      <c r="L1653" s="22"/>
      <c r="M1653" s="22"/>
      <c r="O1653" s="22"/>
      <c r="P1653" s="22"/>
      <c r="Q1653" s="22"/>
    </row>
    <row r="1654" spans="2:17" x14ac:dyDescent="0.2">
      <c r="B1654" s="22"/>
      <c r="C1654" s="22"/>
      <c r="D1654" s="22"/>
      <c r="E1654" s="22"/>
      <c r="G1654" s="22"/>
      <c r="H1654" s="22"/>
      <c r="I1654" s="22"/>
      <c r="K1654" s="22"/>
      <c r="L1654" s="22"/>
      <c r="M1654" s="22"/>
      <c r="O1654" s="22"/>
      <c r="P1654" s="22"/>
      <c r="Q1654" s="22"/>
    </row>
    <row r="1655" spans="2:17" x14ac:dyDescent="0.2">
      <c r="B1655" s="22"/>
      <c r="C1655" s="22"/>
      <c r="D1655" s="22"/>
      <c r="E1655" s="22"/>
      <c r="G1655" s="22"/>
      <c r="H1655" s="22"/>
      <c r="I1655" s="22"/>
      <c r="K1655" s="22"/>
      <c r="L1655" s="22"/>
      <c r="M1655" s="22"/>
      <c r="O1655" s="22"/>
      <c r="P1655" s="22"/>
      <c r="Q1655" s="22"/>
    </row>
    <row r="1656" spans="2:17" x14ac:dyDescent="0.2">
      <c r="B1656" s="22"/>
      <c r="C1656" s="22"/>
      <c r="D1656" s="22"/>
      <c r="E1656" s="22"/>
      <c r="G1656" s="22"/>
      <c r="H1656" s="22"/>
      <c r="I1656" s="22"/>
      <c r="K1656" s="22"/>
      <c r="L1656" s="22"/>
      <c r="M1656" s="22"/>
      <c r="O1656" s="22"/>
      <c r="P1656" s="22"/>
      <c r="Q1656" s="22"/>
    </row>
    <row r="1657" spans="2:17" x14ac:dyDescent="0.2">
      <c r="B1657" s="22"/>
      <c r="C1657" s="22"/>
      <c r="D1657" s="22"/>
      <c r="E1657" s="22"/>
      <c r="G1657" s="22"/>
      <c r="H1657" s="22"/>
      <c r="I1657" s="22"/>
      <c r="K1657" s="22"/>
      <c r="L1657" s="22"/>
      <c r="M1657" s="22"/>
      <c r="O1657" s="22"/>
      <c r="P1657" s="22"/>
      <c r="Q1657" s="22"/>
    </row>
    <row r="1658" spans="2:17" x14ac:dyDescent="0.2">
      <c r="B1658" s="22"/>
      <c r="C1658" s="22"/>
      <c r="D1658" s="22"/>
      <c r="E1658" s="22"/>
      <c r="G1658" s="22"/>
      <c r="H1658" s="22"/>
      <c r="I1658" s="22"/>
      <c r="K1658" s="22"/>
      <c r="L1658" s="22"/>
      <c r="M1658" s="22"/>
      <c r="O1658" s="22"/>
      <c r="P1658" s="22"/>
      <c r="Q1658" s="22"/>
    </row>
    <row r="1659" spans="2:17" x14ac:dyDescent="0.2">
      <c r="B1659" s="22"/>
      <c r="C1659" s="22"/>
      <c r="D1659" s="22"/>
      <c r="E1659" s="22"/>
      <c r="G1659" s="22"/>
      <c r="H1659" s="22"/>
      <c r="I1659" s="22"/>
      <c r="K1659" s="22"/>
      <c r="L1659" s="22"/>
      <c r="M1659" s="22"/>
      <c r="O1659" s="22"/>
      <c r="P1659" s="22"/>
      <c r="Q1659" s="22"/>
    </row>
    <row r="1660" spans="2:17" x14ac:dyDescent="0.2">
      <c r="B1660" s="22"/>
      <c r="C1660" s="22"/>
      <c r="D1660" s="22"/>
      <c r="E1660" s="22"/>
      <c r="G1660" s="22"/>
      <c r="H1660" s="22"/>
      <c r="I1660" s="22"/>
      <c r="K1660" s="22"/>
      <c r="L1660" s="22"/>
      <c r="M1660" s="22"/>
      <c r="O1660" s="22"/>
      <c r="P1660" s="22"/>
      <c r="Q1660" s="22"/>
    </row>
    <row r="1661" spans="2:17" x14ac:dyDescent="0.2">
      <c r="B1661" s="22"/>
      <c r="C1661" s="22"/>
      <c r="D1661" s="22"/>
      <c r="E1661" s="22"/>
      <c r="G1661" s="22"/>
      <c r="H1661" s="22"/>
      <c r="I1661" s="22"/>
      <c r="K1661" s="22"/>
      <c r="L1661" s="22"/>
      <c r="M1661" s="22"/>
      <c r="O1661" s="22"/>
      <c r="P1661" s="22"/>
      <c r="Q1661" s="22"/>
    </row>
    <row r="1662" spans="2:17" x14ac:dyDescent="0.2">
      <c r="B1662" s="22"/>
      <c r="C1662" s="22"/>
      <c r="D1662" s="22"/>
      <c r="E1662" s="22"/>
      <c r="G1662" s="22"/>
      <c r="H1662" s="22"/>
      <c r="I1662" s="22"/>
      <c r="K1662" s="22"/>
      <c r="L1662" s="22"/>
      <c r="M1662" s="22"/>
      <c r="O1662" s="22"/>
      <c r="P1662" s="22"/>
      <c r="Q1662" s="22"/>
    </row>
    <row r="1663" spans="2:17" x14ac:dyDescent="0.2">
      <c r="B1663" s="22"/>
      <c r="C1663" s="22"/>
      <c r="D1663" s="22"/>
      <c r="E1663" s="22"/>
      <c r="G1663" s="22"/>
      <c r="H1663" s="22"/>
      <c r="I1663" s="22"/>
      <c r="K1663" s="22"/>
      <c r="L1663" s="22"/>
      <c r="M1663" s="22"/>
      <c r="O1663" s="22"/>
      <c r="P1663" s="22"/>
      <c r="Q1663" s="22"/>
    </row>
    <row r="1664" spans="2:17" x14ac:dyDescent="0.2">
      <c r="B1664" s="22"/>
      <c r="C1664" s="22"/>
      <c r="D1664" s="22"/>
      <c r="E1664" s="22"/>
      <c r="G1664" s="22"/>
      <c r="H1664" s="22"/>
      <c r="I1664" s="22"/>
      <c r="K1664" s="22"/>
      <c r="L1664" s="22"/>
      <c r="M1664" s="22"/>
      <c r="O1664" s="22"/>
      <c r="P1664" s="22"/>
      <c r="Q1664" s="22"/>
    </row>
    <row r="1665" spans="2:17" x14ac:dyDescent="0.2">
      <c r="B1665" s="22"/>
      <c r="C1665" s="22"/>
      <c r="D1665" s="22"/>
      <c r="E1665" s="22"/>
      <c r="G1665" s="22"/>
      <c r="H1665" s="22"/>
      <c r="I1665" s="22"/>
      <c r="K1665" s="22"/>
      <c r="L1665" s="22"/>
      <c r="M1665" s="22"/>
      <c r="O1665" s="22"/>
      <c r="P1665" s="22"/>
      <c r="Q1665" s="22"/>
    </row>
    <row r="1666" spans="2:17" x14ac:dyDescent="0.2">
      <c r="B1666" s="22"/>
      <c r="C1666" s="22"/>
      <c r="D1666" s="22"/>
      <c r="E1666" s="22"/>
      <c r="G1666" s="22"/>
      <c r="H1666" s="22"/>
      <c r="I1666" s="22"/>
      <c r="K1666" s="22"/>
      <c r="L1666" s="22"/>
      <c r="M1666" s="22"/>
      <c r="O1666" s="22"/>
      <c r="P1666" s="22"/>
      <c r="Q1666" s="22"/>
    </row>
    <row r="1667" spans="2:17" x14ac:dyDescent="0.2">
      <c r="B1667" s="22"/>
      <c r="C1667" s="22"/>
      <c r="D1667" s="22"/>
      <c r="E1667" s="22"/>
      <c r="G1667" s="22"/>
      <c r="H1667" s="22"/>
      <c r="I1667" s="22"/>
      <c r="K1667" s="22"/>
      <c r="L1667" s="22"/>
      <c r="M1667" s="22"/>
      <c r="O1667" s="22"/>
      <c r="P1667" s="22"/>
      <c r="Q1667" s="22"/>
    </row>
    <row r="1668" spans="2:17" x14ac:dyDescent="0.2">
      <c r="B1668" s="22"/>
      <c r="C1668" s="22"/>
      <c r="D1668" s="22"/>
      <c r="E1668" s="22"/>
      <c r="G1668" s="22"/>
      <c r="H1668" s="22"/>
      <c r="I1668" s="22"/>
      <c r="K1668" s="22"/>
      <c r="L1668" s="22"/>
      <c r="M1668" s="22"/>
      <c r="O1668" s="22"/>
      <c r="P1668" s="22"/>
      <c r="Q1668" s="22"/>
    </row>
    <row r="1669" spans="2:17" x14ac:dyDescent="0.2">
      <c r="B1669" s="22"/>
      <c r="C1669" s="22"/>
      <c r="D1669" s="22"/>
      <c r="E1669" s="22"/>
      <c r="G1669" s="22"/>
      <c r="H1669" s="22"/>
      <c r="I1669" s="22"/>
      <c r="K1669" s="22"/>
      <c r="L1669" s="22"/>
      <c r="M1669" s="22"/>
      <c r="O1669" s="22"/>
      <c r="P1669" s="22"/>
      <c r="Q1669" s="22"/>
    </row>
    <row r="1670" spans="2:17" x14ac:dyDescent="0.2">
      <c r="B1670" s="22"/>
      <c r="C1670" s="22"/>
      <c r="D1670" s="22"/>
      <c r="E1670" s="22"/>
      <c r="G1670" s="22"/>
      <c r="H1670" s="22"/>
      <c r="I1670" s="22"/>
      <c r="K1670" s="22"/>
      <c r="L1670" s="22"/>
      <c r="M1670" s="22"/>
      <c r="O1670" s="22"/>
      <c r="P1670" s="22"/>
      <c r="Q1670" s="22"/>
    </row>
    <row r="1671" spans="2:17" x14ac:dyDescent="0.2">
      <c r="B1671" s="22"/>
      <c r="C1671" s="22"/>
      <c r="D1671" s="22"/>
      <c r="E1671" s="22"/>
      <c r="G1671" s="22"/>
      <c r="H1671" s="22"/>
      <c r="I1671" s="22"/>
      <c r="K1671" s="22"/>
      <c r="L1671" s="22"/>
      <c r="M1671" s="22"/>
      <c r="O1671" s="22"/>
      <c r="P1671" s="22"/>
      <c r="Q1671" s="22"/>
    </row>
    <row r="1672" spans="2:17" x14ac:dyDescent="0.2">
      <c r="B1672" s="22"/>
      <c r="C1672" s="22"/>
      <c r="D1672" s="22"/>
      <c r="E1672" s="22"/>
      <c r="G1672" s="22"/>
      <c r="H1672" s="22"/>
      <c r="I1672" s="22"/>
      <c r="K1672" s="22"/>
      <c r="L1672" s="22"/>
      <c r="M1672" s="22"/>
      <c r="O1672" s="22"/>
      <c r="P1672" s="22"/>
      <c r="Q1672" s="22"/>
    </row>
    <row r="1673" spans="2:17" x14ac:dyDescent="0.2">
      <c r="B1673" s="22"/>
      <c r="C1673" s="22"/>
      <c r="D1673" s="22"/>
      <c r="E1673" s="22"/>
      <c r="G1673" s="22"/>
      <c r="H1673" s="22"/>
      <c r="I1673" s="22"/>
      <c r="K1673" s="22"/>
      <c r="L1673" s="22"/>
      <c r="M1673" s="22"/>
      <c r="O1673" s="22"/>
      <c r="P1673" s="22"/>
      <c r="Q1673" s="22"/>
    </row>
    <row r="1674" spans="2:17" x14ac:dyDescent="0.2">
      <c r="B1674" s="22"/>
      <c r="C1674" s="22"/>
      <c r="D1674" s="22"/>
      <c r="E1674" s="22"/>
      <c r="G1674" s="22"/>
      <c r="H1674" s="22"/>
      <c r="I1674" s="22"/>
      <c r="K1674" s="22"/>
      <c r="L1674" s="22"/>
      <c r="M1674" s="22"/>
      <c r="O1674" s="22"/>
      <c r="P1674" s="22"/>
      <c r="Q1674" s="22"/>
    </row>
    <row r="1675" spans="2:17" x14ac:dyDescent="0.2">
      <c r="B1675" s="22"/>
      <c r="C1675" s="22"/>
      <c r="D1675" s="22"/>
      <c r="E1675" s="22"/>
      <c r="G1675" s="22"/>
      <c r="H1675" s="22"/>
      <c r="I1675" s="22"/>
      <c r="K1675" s="22"/>
      <c r="L1675" s="22"/>
      <c r="M1675" s="22"/>
      <c r="O1675" s="22"/>
      <c r="P1675" s="22"/>
      <c r="Q1675" s="22"/>
    </row>
    <row r="1676" spans="2:17" x14ac:dyDescent="0.2">
      <c r="B1676" s="22"/>
      <c r="C1676" s="22"/>
      <c r="D1676" s="22"/>
      <c r="E1676" s="22"/>
      <c r="G1676" s="22"/>
      <c r="H1676" s="22"/>
      <c r="I1676" s="22"/>
      <c r="K1676" s="22"/>
      <c r="L1676" s="22"/>
      <c r="M1676" s="22"/>
      <c r="O1676" s="22"/>
      <c r="P1676" s="22"/>
      <c r="Q1676" s="22"/>
    </row>
    <row r="1677" spans="2:17" x14ac:dyDescent="0.2">
      <c r="B1677" s="22"/>
      <c r="C1677" s="22"/>
      <c r="D1677" s="22"/>
      <c r="E1677" s="22"/>
      <c r="G1677" s="22"/>
      <c r="H1677" s="22"/>
      <c r="I1677" s="22"/>
      <c r="K1677" s="22"/>
      <c r="L1677" s="22"/>
      <c r="M1677" s="22"/>
      <c r="O1677" s="22"/>
      <c r="P1677" s="22"/>
      <c r="Q1677" s="22"/>
    </row>
    <row r="1678" spans="2:17" x14ac:dyDescent="0.2">
      <c r="B1678" s="22"/>
      <c r="C1678" s="22"/>
      <c r="D1678" s="22"/>
      <c r="E1678" s="22"/>
      <c r="G1678" s="22"/>
      <c r="H1678" s="22"/>
      <c r="I1678" s="22"/>
      <c r="K1678" s="22"/>
      <c r="L1678" s="22"/>
      <c r="M1678" s="22"/>
      <c r="O1678" s="22"/>
      <c r="P1678" s="22"/>
      <c r="Q1678" s="22"/>
    </row>
    <row r="1679" spans="2:17" x14ac:dyDescent="0.2">
      <c r="B1679" s="22"/>
      <c r="C1679" s="22"/>
      <c r="D1679" s="22"/>
      <c r="E1679" s="22"/>
      <c r="G1679" s="22"/>
      <c r="H1679" s="22"/>
      <c r="I1679" s="22"/>
      <c r="K1679" s="22"/>
      <c r="L1679" s="22"/>
      <c r="M1679" s="22"/>
      <c r="O1679" s="22"/>
      <c r="P1679" s="22"/>
      <c r="Q1679" s="22"/>
    </row>
    <row r="1680" spans="2:17" x14ac:dyDescent="0.2">
      <c r="B1680" s="22"/>
      <c r="C1680" s="22"/>
      <c r="D1680" s="22"/>
      <c r="E1680" s="22"/>
      <c r="G1680" s="22"/>
      <c r="H1680" s="22"/>
      <c r="I1680" s="22"/>
      <c r="K1680" s="22"/>
      <c r="L1680" s="22"/>
      <c r="M1680" s="22"/>
      <c r="O1680" s="22"/>
      <c r="P1680" s="22"/>
      <c r="Q1680" s="22"/>
    </row>
    <row r="1681" spans="2:17" x14ac:dyDescent="0.2">
      <c r="B1681" s="22"/>
      <c r="C1681" s="22"/>
      <c r="D1681" s="22"/>
      <c r="E1681" s="22"/>
      <c r="G1681" s="22"/>
      <c r="H1681" s="22"/>
      <c r="I1681" s="22"/>
      <c r="K1681" s="22"/>
      <c r="L1681" s="22"/>
      <c r="M1681" s="22"/>
      <c r="O1681" s="22"/>
      <c r="P1681" s="22"/>
      <c r="Q1681" s="22"/>
    </row>
    <row r="1682" spans="2:17" x14ac:dyDescent="0.2">
      <c r="B1682" s="22"/>
      <c r="C1682" s="22"/>
      <c r="D1682" s="22"/>
      <c r="E1682" s="22"/>
      <c r="G1682" s="22"/>
      <c r="H1682" s="22"/>
      <c r="I1682" s="22"/>
      <c r="K1682" s="22"/>
      <c r="L1682" s="22"/>
      <c r="M1682" s="22"/>
      <c r="O1682" s="22"/>
      <c r="P1682" s="22"/>
      <c r="Q1682" s="22"/>
    </row>
    <row r="1683" spans="2:17" x14ac:dyDescent="0.2">
      <c r="B1683" s="22"/>
      <c r="C1683" s="22"/>
      <c r="D1683" s="22"/>
      <c r="E1683" s="22"/>
      <c r="G1683" s="22"/>
      <c r="H1683" s="22"/>
      <c r="I1683" s="22"/>
      <c r="K1683" s="22"/>
      <c r="L1683" s="22"/>
      <c r="M1683" s="22"/>
      <c r="O1683" s="22"/>
      <c r="P1683" s="22"/>
      <c r="Q1683" s="22"/>
    </row>
    <row r="1684" spans="2:17" x14ac:dyDescent="0.2">
      <c r="B1684" s="22"/>
      <c r="C1684" s="22"/>
      <c r="D1684" s="22"/>
      <c r="E1684" s="22"/>
      <c r="G1684" s="22"/>
      <c r="H1684" s="22"/>
      <c r="I1684" s="22"/>
      <c r="K1684" s="22"/>
      <c r="L1684" s="22"/>
      <c r="M1684" s="22"/>
      <c r="O1684" s="22"/>
      <c r="P1684" s="22"/>
      <c r="Q1684" s="22"/>
    </row>
    <row r="1685" spans="2:17" x14ac:dyDescent="0.2">
      <c r="B1685" s="22"/>
      <c r="C1685" s="22"/>
      <c r="D1685" s="22"/>
      <c r="E1685" s="22"/>
      <c r="G1685" s="22"/>
      <c r="H1685" s="22"/>
      <c r="I1685" s="22"/>
      <c r="K1685" s="22"/>
      <c r="L1685" s="22"/>
      <c r="M1685" s="22"/>
      <c r="O1685" s="22"/>
      <c r="P1685" s="22"/>
      <c r="Q1685" s="22"/>
    </row>
    <row r="1686" spans="2:17" x14ac:dyDescent="0.2">
      <c r="B1686" s="22"/>
      <c r="C1686" s="22"/>
      <c r="D1686" s="22"/>
      <c r="E1686" s="22"/>
      <c r="G1686" s="22"/>
      <c r="H1686" s="22"/>
      <c r="I1686" s="22"/>
      <c r="K1686" s="22"/>
      <c r="L1686" s="22"/>
      <c r="M1686" s="22"/>
      <c r="O1686" s="22"/>
      <c r="P1686" s="22"/>
      <c r="Q1686" s="22"/>
    </row>
    <row r="1687" spans="2:17" x14ac:dyDescent="0.2">
      <c r="B1687" s="22"/>
      <c r="C1687" s="22"/>
      <c r="D1687" s="22"/>
      <c r="E1687" s="22"/>
      <c r="G1687" s="22"/>
      <c r="H1687" s="22"/>
      <c r="I1687" s="22"/>
      <c r="K1687" s="22"/>
      <c r="L1687" s="22"/>
      <c r="M1687" s="22"/>
      <c r="O1687" s="22"/>
      <c r="P1687" s="22"/>
      <c r="Q1687" s="22"/>
    </row>
    <row r="1688" spans="2:17" x14ac:dyDescent="0.2">
      <c r="B1688" s="22"/>
      <c r="C1688" s="22"/>
      <c r="D1688" s="22"/>
      <c r="E1688" s="22"/>
      <c r="G1688" s="22"/>
      <c r="H1688" s="22"/>
      <c r="I1688" s="22"/>
      <c r="K1688" s="22"/>
      <c r="L1688" s="22"/>
      <c r="M1688" s="22"/>
      <c r="O1688" s="22"/>
      <c r="P1688" s="22"/>
      <c r="Q1688" s="22"/>
    </row>
    <row r="1689" spans="2:17" x14ac:dyDescent="0.2">
      <c r="B1689" s="22"/>
      <c r="C1689" s="22"/>
      <c r="D1689" s="22"/>
      <c r="E1689" s="22"/>
      <c r="G1689" s="22"/>
      <c r="H1689" s="22"/>
      <c r="I1689" s="22"/>
      <c r="K1689" s="22"/>
      <c r="L1689" s="22"/>
      <c r="M1689" s="22"/>
      <c r="O1689" s="22"/>
      <c r="P1689" s="22"/>
      <c r="Q1689" s="22"/>
    </row>
    <row r="1690" spans="2:17" x14ac:dyDescent="0.2">
      <c r="B1690" s="22"/>
      <c r="C1690" s="22"/>
      <c r="D1690" s="22"/>
      <c r="E1690" s="22"/>
      <c r="G1690" s="22"/>
      <c r="H1690" s="22"/>
      <c r="I1690" s="22"/>
      <c r="K1690" s="22"/>
      <c r="L1690" s="22"/>
      <c r="M1690" s="22"/>
      <c r="O1690" s="22"/>
      <c r="P1690" s="22"/>
      <c r="Q1690" s="22"/>
    </row>
    <row r="1691" spans="2:17" x14ac:dyDescent="0.2">
      <c r="B1691" s="22"/>
      <c r="C1691" s="22"/>
      <c r="D1691" s="22"/>
      <c r="E1691" s="22"/>
      <c r="G1691" s="22"/>
      <c r="H1691" s="22"/>
      <c r="I1691" s="22"/>
      <c r="K1691" s="22"/>
      <c r="L1691" s="22"/>
      <c r="M1691" s="22"/>
      <c r="O1691" s="22"/>
      <c r="P1691" s="22"/>
      <c r="Q1691" s="22"/>
    </row>
    <row r="1692" spans="2:17" x14ac:dyDescent="0.2">
      <c r="B1692" s="22"/>
      <c r="C1692" s="22"/>
      <c r="D1692" s="22"/>
      <c r="E1692" s="22"/>
      <c r="G1692" s="22"/>
      <c r="H1692" s="22"/>
      <c r="I1692" s="22"/>
      <c r="K1692" s="22"/>
      <c r="L1692" s="22"/>
      <c r="M1692" s="22"/>
      <c r="O1692" s="22"/>
      <c r="P1692" s="22"/>
      <c r="Q1692" s="22"/>
    </row>
    <row r="1693" spans="2:17" x14ac:dyDescent="0.2">
      <c r="B1693" s="22"/>
      <c r="C1693" s="22"/>
      <c r="D1693" s="22"/>
      <c r="E1693" s="22"/>
      <c r="G1693" s="22"/>
      <c r="H1693" s="22"/>
      <c r="I1693" s="22"/>
      <c r="K1693" s="22"/>
      <c r="L1693" s="22"/>
      <c r="M1693" s="22"/>
      <c r="O1693" s="22"/>
      <c r="P1693" s="22"/>
      <c r="Q1693" s="22"/>
    </row>
    <row r="1694" spans="2:17" x14ac:dyDescent="0.2">
      <c r="B1694" s="22"/>
      <c r="C1694" s="22"/>
      <c r="D1694" s="22"/>
      <c r="E1694" s="22"/>
      <c r="G1694" s="22"/>
      <c r="H1694" s="22"/>
      <c r="I1694" s="22"/>
      <c r="K1694" s="22"/>
      <c r="L1694" s="22"/>
      <c r="M1694" s="22"/>
      <c r="O1694" s="22"/>
      <c r="P1694" s="22"/>
      <c r="Q1694" s="22"/>
    </row>
    <row r="1695" spans="2:17" x14ac:dyDescent="0.2">
      <c r="B1695" s="22"/>
      <c r="C1695" s="22"/>
      <c r="D1695" s="22"/>
      <c r="E1695" s="22"/>
      <c r="G1695" s="22"/>
      <c r="H1695" s="22"/>
      <c r="I1695" s="22"/>
      <c r="K1695" s="22"/>
      <c r="L1695" s="22"/>
      <c r="M1695" s="22"/>
      <c r="O1695" s="22"/>
      <c r="P1695" s="22"/>
      <c r="Q1695" s="22"/>
    </row>
    <row r="1696" spans="2:17" x14ac:dyDescent="0.2">
      <c r="B1696" s="22"/>
      <c r="C1696" s="22"/>
      <c r="D1696" s="22"/>
      <c r="E1696" s="22"/>
      <c r="G1696" s="22"/>
      <c r="H1696" s="22"/>
      <c r="I1696" s="22"/>
      <c r="K1696" s="22"/>
      <c r="L1696" s="22"/>
      <c r="M1696" s="22"/>
      <c r="O1696" s="22"/>
      <c r="P1696" s="22"/>
      <c r="Q1696" s="22"/>
    </row>
    <row r="1697" spans="2:17" x14ac:dyDescent="0.2">
      <c r="B1697" s="22"/>
      <c r="C1697" s="22"/>
      <c r="D1697" s="22"/>
      <c r="E1697" s="22"/>
      <c r="G1697" s="22"/>
      <c r="H1697" s="22"/>
      <c r="I1697" s="22"/>
      <c r="K1697" s="22"/>
      <c r="L1697" s="22"/>
      <c r="M1697" s="22"/>
      <c r="O1697" s="22"/>
      <c r="P1697" s="22"/>
      <c r="Q1697" s="22"/>
    </row>
    <row r="1698" spans="2:17" x14ac:dyDescent="0.2">
      <c r="B1698" s="22"/>
      <c r="C1698" s="22"/>
      <c r="D1698" s="22"/>
      <c r="E1698" s="22"/>
      <c r="G1698" s="22"/>
      <c r="H1698" s="22"/>
      <c r="I1698" s="22"/>
      <c r="K1698" s="22"/>
      <c r="L1698" s="22"/>
      <c r="M1698" s="22"/>
      <c r="O1698" s="22"/>
      <c r="P1698" s="22"/>
      <c r="Q1698" s="22"/>
    </row>
    <row r="1699" spans="2:17" x14ac:dyDescent="0.2">
      <c r="B1699" s="22"/>
      <c r="C1699" s="22"/>
      <c r="D1699" s="22"/>
      <c r="E1699" s="22"/>
      <c r="G1699" s="22"/>
      <c r="H1699" s="22"/>
      <c r="I1699" s="22"/>
      <c r="K1699" s="22"/>
      <c r="L1699" s="22"/>
      <c r="M1699" s="22"/>
      <c r="O1699" s="22"/>
      <c r="P1699" s="22"/>
      <c r="Q1699" s="22"/>
    </row>
    <row r="1700" spans="2:17" x14ac:dyDescent="0.2">
      <c r="B1700" s="22"/>
      <c r="C1700" s="22"/>
      <c r="D1700" s="22"/>
      <c r="E1700" s="22"/>
      <c r="G1700" s="22"/>
      <c r="H1700" s="22"/>
      <c r="I1700" s="22"/>
      <c r="K1700" s="22"/>
      <c r="L1700" s="22"/>
      <c r="M1700" s="22"/>
      <c r="O1700" s="22"/>
      <c r="P1700" s="22"/>
      <c r="Q1700" s="22"/>
    </row>
    <row r="1701" spans="2:17" x14ac:dyDescent="0.2">
      <c r="B1701" s="22"/>
      <c r="C1701" s="22"/>
      <c r="D1701" s="22"/>
      <c r="E1701" s="22"/>
      <c r="G1701" s="22"/>
      <c r="H1701" s="22"/>
      <c r="I1701" s="22"/>
      <c r="K1701" s="22"/>
      <c r="L1701" s="22"/>
      <c r="M1701" s="22"/>
      <c r="O1701" s="22"/>
      <c r="P1701" s="22"/>
      <c r="Q1701" s="22"/>
    </row>
    <row r="1702" spans="2:17" x14ac:dyDescent="0.2">
      <c r="B1702" s="22"/>
      <c r="C1702" s="22"/>
      <c r="D1702" s="22"/>
      <c r="E1702" s="22"/>
      <c r="G1702" s="22"/>
      <c r="H1702" s="22"/>
      <c r="I1702" s="22"/>
      <c r="K1702" s="22"/>
      <c r="L1702" s="22"/>
      <c r="M1702" s="22"/>
      <c r="O1702" s="22"/>
      <c r="P1702" s="22"/>
      <c r="Q1702" s="22"/>
    </row>
    <row r="1703" spans="2:17" x14ac:dyDescent="0.2">
      <c r="B1703" s="22"/>
      <c r="C1703" s="22"/>
      <c r="D1703" s="22"/>
      <c r="E1703" s="22"/>
      <c r="G1703" s="22"/>
      <c r="H1703" s="22"/>
      <c r="I1703" s="22"/>
      <c r="K1703" s="22"/>
      <c r="L1703" s="22"/>
      <c r="M1703" s="22"/>
      <c r="O1703" s="22"/>
      <c r="P1703" s="22"/>
      <c r="Q1703" s="22"/>
    </row>
    <row r="1704" spans="2:17" x14ac:dyDescent="0.2">
      <c r="B1704" s="22"/>
      <c r="C1704" s="22"/>
      <c r="D1704" s="22"/>
      <c r="E1704" s="22"/>
      <c r="G1704" s="22"/>
      <c r="H1704" s="22"/>
      <c r="I1704" s="22"/>
      <c r="K1704" s="22"/>
      <c r="L1704" s="22"/>
      <c r="M1704" s="22"/>
      <c r="O1704" s="22"/>
      <c r="P1704" s="22"/>
      <c r="Q1704" s="22"/>
    </row>
    <row r="1705" spans="2:17" x14ac:dyDescent="0.2">
      <c r="B1705" s="22"/>
      <c r="C1705" s="22"/>
      <c r="D1705" s="22"/>
      <c r="E1705" s="22"/>
      <c r="G1705" s="22"/>
      <c r="H1705" s="22"/>
      <c r="I1705" s="22"/>
      <c r="K1705" s="22"/>
      <c r="L1705" s="22"/>
      <c r="M1705" s="22"/>
      <c r="O1705" s="22"/>
      <c r="P1705" s="22"/>
      <c r="Q1705" s="22"/>
    </row>
    <row r="1706" spans="2:17" x14ac:dyDescent="0.2">
      <c r="B1706" s="22"/>
      <c r="C1706" s="22"/>
      <c r="D1706" s="22"/>
      <c r="E1706" s="22"/>
      <c r="G1706" s="22"/>
      <c r="H1706" s="22"/>
      <c r="I1706" s="22"/>
      <c r="K1706" s="22"/>
      <c r="L1706" s="22"/>
      <c r="M1706" s="22"/>
      <c r="O1706" s="22"/>
      <c r="P1706" s="22"/>
      <c r="Q1706" s="22"/>
    </row>
    <row r="1707" spans="2:17" x14ac:dyDescent="0.2">
      <c r="B1707" s="22"/>
      <c r="C1707" s="22"/>
      <c r="D1707" s="22"/>
      <c r="E1707" s="22"/>
      <c r="G1707" s="22"/>
      <c r="H1707" s="22"/>
      <c r="I1707" s="22"/>
      <c r="K1707" s="22"/>
      <c r="L1707" s="22"/>
      <c r="M1707" s="22"/>
      <c r="O1707" s="22"/>
      <c r="P1707" s="22"/>
      <c r="Q1707" s="22"/>
    </row>
    <row r="1708" spans="2:17" x14ac:dyDescent="0.2">
      <c r="B1708" s="22"/>
      <c r="C1708" s="22"/>
      <c r="D1708" s="22"/>
      <c r="E1708" s="22"/>
      <c r="G1708" s="22"/>
      <c r="H1708" s="22"/>
      <c r="I1708" s="22"/>
      <c r="K1708" s="22"/>
      <c r="L1708" s="22"/>
      <c r="M1708" s="22"/>
      <c r="O1708" s="22"/>
      <c r="P1708" s="22"/>
      <c r="Q1708" s="22"/>
    </row>
    <row r="1709" spans="2:17" x14ac:dyDescent="0.2">
      <c r="B1709" s="22"/>
      <c r="C1709" s="22"/>
      <c r="D1709" s="22"/>
      <c r="E1709" s="22"/>
      <c r="G1709" s="22"/>
      <c r="H1709" s="22"/>
      <c r="I1709" s="22"/>
      <c r="K1709" s="22"/>
      <c r="L1709" s="22"/>
      <c r="M1709" s="22"/>
      <c r="O1709" s="22"/>
      <c r="P1709" s="22"/>
      <c r="Q1709" s="22"/>
    </row>
    <row r="1710" spans="2:17" x14ac:dyDescent="0.2">
      <c r="B1710" s="22"/>
      <c r="C1710" s="22"/>
      <c r="D1710" s="22"/>
      <c r="E1710" s="22"/>
      <c r="G1710" s="22"/>
      <c r="H1710" s="22"/>
      <c r="I1710" s="22"/>
      <c r="K1710" s="22"/>
      <c r="L1710" s="22"/>
      <c r="M1710" s="22"/>
      <c r="O1710" s="22"/>
      <c r="P1710" s="22"/>
      <c r="Q1710" s="22"/>
    </row>
    <row r="1711" spans="2:17" x14ac:dyDescent="0.2">
      <c r="B1711" s="22"/>
      <c r="C1711" s="22"/>
      <c r="D1711" s="22"/>
      <c r="E1711" s="22"/>
      <c r="G1711" s="22"/>
      <c r="H1711" s="22"/>
      <c r="I1711" s="22"/>
      <c r="K1711" s="22"/>
      <c r="L1711" s="22"/>
      <c r="M1711" s="22"/>
      <c r="O1711" s="22"/>
      <c r="P1711" s="22"/>
      <c r="Q1711" s="22"/>
    </row>
    <row r="1712" spans="2:17" x14ac:dyDescent="0.2">
      <c r="B1712" s="22"/>
      <c r="C1712" s="22"/>
      <c r="D1712" s="22"/>
      <c r="E1712" s="22"/>
      <c r="G1712" s="22"/>
      <c r="H1712" s="22"/>
      <c r="I1712" s="22"/>
      <c r="K1712" s="22"/>
      <c r="L1712" s="22"/>
      <c r="M1712" s="22"/>
      <c r="O1712" s="22"/>
      <c r="P1712" s="22"/>
      <c r="Q1712" s="22"/>
    </row>
    <row r="1713" spans="2:17" x14ac:dyDescent="0.2">
      <c r="B1713" s="22"/>
      <c r="C1713" s="22"/>
      <c r="D1713" s="22"/>
      <c r="E1713" s="22"/>
      <c r="G1713" s="22"/>
      <c r="H1713" s="22"/>
      <c r="I1713" s="22"/>
      <c r="K1713" s="22"/>
      <c r="L1713" s="22"/>
      <c r="M1713" s="22"/>
      <c r="O1713" s="22"/>
      <c r="P1713" s="22"/>
      <c r="Q1713" s="22"/>
    </row>
    <row r="1714" spans="2:17" x14ac:dyDescent="0.2">
      <c r="B1714" s="22"/>
      <c r="C1714" s="22"/>
      <c r="D1714" s="22"/>
      <c r="E1714" s="22"/>
      <c r="G1714" s="22"/>
      <c r="H1714" s="22"/>
      <c r="I1714" s="22"/>
      <c r="K1714" s="22"/>
      <c r="L1714" s="22"/>
      <c r="M1714" s="22"/>
      <c r="O1714" s="22"/>
      <c r="P1714" s="22"/>
      <c r="Q1714" s="22"/>
    </row>
    <row r="1715" spans="2:17" x14ac:dyDescent="0.2">
      <c r="B1715" s="22"/>
      <c r="C1715" s="22"/>
      <c r="D1715" s="22"/>
      <c r="E1715" s="22"/>
      <c r="G1715" s="22"/>
      <c r="H1715" s="22"/>
      <c r="I1715" s="22"/>
      <c r="K1715" s="22"/>
      <c r="L1715" s="22"/>
      <c r="M1715" s="22"/>
      <c r="O1715" s="22"/>
      <c r="P1715" s="22"/>
      <c r="Q1715" s="22"/>
    </row>
    <row r="1716" spans="2:17" x14ac:dyDescent="0.2">
      <c r="B1716" s="22"/>
      <c r="C1716" s="22"/>
      <c r="D1716" s="22"/>
      <c r="E1716" s="22"/>
      <c r="G1716" s="22"/>
      <c r="H1716" s="22"/>
      <c r="I1716" s="22"/>
      <c r="K1716" s="22"/>
      <c r="L1716" s="22"/>
      <c r="M1716" s="22"/>
      <c r="O1716" s="22"/>
      <c r="P1716" s="22"/>
      <c r="Q1716" s="22"/>
    </row>
    <row r="1717" spans="2:17" x14ac:dyDescent="0.2">
      <c r="B1717" s="22"/>
      <c r="C1717" s="22"/>
      <c r="D1717" s="22"/>
      <c r="E1717" s="22"/>
      <c r="G1717" s="22"/>
      <c r="H1717" s="22"/>
      <c r="I1717" s="22"/>
      <c r="K1717" s="22"/>
      <c r="L1717" s="22"/>
      <c r="M1717" s="22"/>
      <c r="O1717" s="22"/>
      <c r="P1717" s="22"/>
      <c r="Q1717" s="22"/>
    </row>
    <row r="1718" spans="2:17" x14ac:dyDescent="0.2">
      <c r="B1718" s="22"/>
      <c r="C1718" s="22"/>
      <c r="D1718" s="22"/>
      <c r="E1718" s="22"/>
      <c r="G1718" s="22"/>
      <c r="H1718" s="22"/>
      <c r="I1718" s="22"/>
      <c r="K1718" s="22"/>
      <c r="L1718" s="22"/>
      <c r="M1718" s="22"/>
      <c r="O1718" s="22"/>
      <c r="P1718" s="22"/>
      <c r="Q1718" s="22"/>
    </row>
    <row r="1719" spans="2:17" x14ac:dyDescent="0.2">
      <c r="B1719" s="22"/>
      <c r="C1719" s="22"/>
      <c r="D1719" s="22"/>
      <c r="E1719" s="22"/>
      <c r="G1719" s="22"/>
      <c r="H1719" s="22"/>
      <c r="I1719" s="22"/>
      <c r="K1719" s="22"/>
      <c r="L1719" s="22"/>
      <c r="M1719" s="22"/>
      <c r="O1719" s="22"/>
      <c r="P1719" s="22"/>
      <c r="Q1719" s="22"/>
    </row>
    <row r="1720" spans="2:17" x14ac:dyDescent="0.2">
      <c r="B1720" s="22"/>
      <c r="C1720" s="22"/>
      <c r="D1720" s="22"/>
      <c r="E1720" s="22"/>
      <c r="G1720" s="22"/>
      <c r="H1720" s="22"/>
      <c r="I1720" s="22"/>
      <c r="K1720" s="22"/>
      <c r="L1720" s="22"/>
      <c r="M1720" s="22"/>
      <c r="O1720" s="22"/>
      <c r="P1720" s="22"/>
      <c r="Q1720" s="22"/>
    </row>
    <row r="1721" spans="2:17" x14ac:dyDescent="0.2">
      <c r="B1721" s="22"/>
      <c r="C1721" s="22"/>
      <c r="D1721" s="22"/>
      <c r="E1721" s="22"/>
      <c r="G1721" s="22"/>
      <c r="H1721" s="22"/>
      <c r="I1721" s="22"/>
      <c r="K1721" s="22"/>
      <c r="L1721" s="22"/>
      <c r="M1721" s="22"/>
      <c r="O1721" s="22"/>
      <c r="P1721" s="22"/>
      <c r="Q1721" s="22"/>
    </row>
    <row r="1722" spans="2:17" x14ac:dyDescent="0.2">
      <c r="B1722" s="22"/>
      <c r="C1722" s="22"/>
      <c r="D1722" s="22"/>
      <c r="E1722" s="22"/>
      <c r="G1722" s="22"/>
      <c r="H1722" s="22"/>
      <c r="I1722" s="22"/>
      <c r="K1722" s="22"/>
      <c r="L1722" s="22"/>
      <c r="M1722" s="22"/>
      <c r="O1722" s="22"/>
      <c r="P1722" s="22"/>
      <c r="Q1722" s="22"/>
    </row>
    <row r="1723" spans="2:17" x14ac:dyDescent="0.2">
      <c r="B1723" s="22"/>
      <c r="C1723" s="22"/>
      <c r="D1723" s="22"/>
      <c r="E1723" s="22"/>
      <c r="G1723" s="22"/>
      <c r="H1723" s="22"/>
      <c r="I1723" s="22"/>
      <c r="K1723" s="22"/>
      <c r="L1723" s="22"/>
      <c r="M1723" s="22"/>
      <c r="O1723" s="22"/>
      <c r="P1723" s="22"/>
      <c r="Q1723" s="22"/>
    </row>
    <row r="1724" spans="2:17" x14ac:dyDescent="0.2">
      <c r="B1724" s="22"/>
      <c r="C1724" s="22"/>
      <c r="D1724" s="22"/>
      <c r="E1724" s="22"/>
      <c r="G1724" s="22"/>
      <c r="H1724" s="22"/>
      <c r="I1724" s="22"/>
      <c r="K1724" s="22"/>
      <c r="L1724" s="22"/>
      <c r="M1724" s="22"/>
      <c r="O1724" s="22"/>
      <c r="P1724" s="22"/>
      <c r="Q1724" s="22"/>
    </row>
    <row r="1725" spans="2:17" x14ac:dyDescent="0.2">
      <c r="B1725" s="22"/>
      <c r="C1725" s="22"/>
      <c r="D1725" s="22"/>
      <c r="E1725" s="22"/>
      <c r="G1725" s="22"/>
      <c r="H1725" s="22"/>
      <c r="I1725" s="22"/>
      <c r="K1725" s="22"/>
      <c r="L1725" s="22"/>
      <c r="M1725" s="22"/>
      <c r="O1725" s="22"/>
      <c r="P1725" s="22"/>
      <c r="Q1725" s="22"/>
    </row>
    <row r="1726" spans="2:17" x14ac:dyDescent="0.2">
      <c r="B1726" s="22"/>
      <c r="C1726" s="22"/>
      <c r="D1726" s="22"/>
      <c r="E1726" s="22"/>
      <c r="G1726" s="22"/>
      <c r="H1726" s="22"/>
      <c r="I1726" s="22"/>
      <c r="K1726" s="22"/>
      <c r="L1726" s="22"/>
      <c r="M1726" s="22"/>
      <c r="O1726" s="22"/>
      <c r="P1726" s="22"/>
      <c r="Q1726" s="22"/>
    </row>
    <row r="1727" spans="2:17" x14ac:dyDescent="0.2">
      <c r="B1727" s="22"/>
      <c r="C1727" s="22"/>
      <c r="D1727" s="22"/>
      <c r="E1727" s="22"/>
      <c r="G1727" s="22"/>
      <c r="H1727" s="22"/>
      <c r="I1727" s="22"/>
      <c r="K1727" s="22"/>
      <c r="L1727" s="22"/>
      <c r="M1727" s="22"/>
      <c r="O1727" s="22"/>
      <c r="P1727" s="22"/>
      <c r="Q1727" s="22"/>
    </row>
    <row r="1728" spans="2:17" x14ac:dyDescent="0.2">
      <c r="B1728" s="22"/>
      <c r="C1728" s="22"/>
      <c r="D1728" s="22"/>
      <c r="E1728" s="22"/>
      <c r="G1728" s="22"/>
      <c r="H1728" s="22"/>
      <c r="I1728" s="22"/>
      <c r="K1728" s="22"/>
      <c r="L1728" s="22"/>
      <c r="M1728" s="22"/>
      <c r="O1728" s="22"/>
      <c r="P1728" s="22"/>
      <c r="Q1728" s="22"/>
    </row>
    <row r="1729" spans="2:17" x14ac:dyDescent="0.2">
      <c r="B1729" s="22"/>
      <c r="C1729" s="22"/>
      <c r="D1729" s="22"/>
      <c r="E1729" s="22"/>
      <c r="G1729" s="22"/>
      <c r="H1729" s="22"/>
      <c r="I1729" s="22"/>
      <c r="K1729" s="22"/>
      <c r="L1729" s="22"/>
      <c r="M1729" s="22"/>
      <c r="O1729" s="22"/>
      <c r="P1729" s="22"/>
      <c r="Q1729" s="22"/>
    </row>
    <row r="1730" spans="2:17" x14ac:dyDescent="0.2">
      <c r="B1730" s="22"/>
      <c r="C1730" s="22"/>
      <c r="D1730" s="22"/>
      <c r="E1730" s="22"/>
      <c r="G1730" s="22"/>
      <c r="H1730" s="22"/>
      <c r="I1730" s="22"/>
      <c r="K1730" s="22"/>
      <c r="L1730" s="22"/>
      <c r="M1730" s="22"/>
      <c r="O1730" s="22"/>
      <c r="P1730" s="22"/>
      <c r="Q1730" s="22"/>
    </row>
    <row r="1731" spans="2:17" x14ac:dyDescent="0.2">
      <c r="B1731" s="22"/>
      <c r="C1731" s="22"/>
      <c r="D1731" s="22"/>
      <c r="E1731" s="22"/>
      <c r="G1731" s="22"/>
      <c r="H1731" s="22"/>
      <c r="I1731" s="22"/>
      <c r="K1731" s="22"/>
      <c r="L1731" s="22"/>
      <c r="M1731" s="22"/>
      <c r="O1731" s="22"/>
      <c r="P1731" s="22"/>
      <c r="Q1731" s="22"/>
    </row>
    <row r="1732" spans="2:17" x14ac:dyDescent="0.2">
      <c r="B1732" s="22"/>
      <c r="C1732" s="22"/>
      <c r="D1732" s="22"/>
      <c r="E1732" s="22"/>
      <c r="G1732" s="22"/>
      <c r="H1732" s="22"/>
      <c r="I1732" s="22"/>
      <c r="K1732" s="22"/>
      <c r="L1732" s="22"/>
      <c r="M1732" s="22"/>
      <c r="O1732" s="22"/>
      <c r="P1732" s="22"/>
      <c r="Q1732" s="22"/>
    </row>
    <row r="1733" spans="2:17" x14ac:dyDescent="0.2">
      <c r="B1733" s="22"/>
      <c r="C1733" s="22"/>
      <c r="D1733" s="22"/>
      <c r="E1733" s="22"/>
      <c r="G1733" s="22"/>
      <c r="H1733" s="22"/>
      <c r="I1733" s="22"/>
      <c r="K1733" s="22"/>
      <c r="L1733" s="22"/>
      <c r="M1733" s="22"/>
      <c r="O1733" s="22"/>
      <c r="P1733" s="22"/>
      <c r="Q1733" s="22"/>
    </row>
    <row r="1734" spans="2:17" x14ac:dyDescent="0.2">
      <c r="B1734" s="22"/>
      <c r="C1734" s="22"/>
      <c r="D1734" s="22"/>
      <c r="E1734" s="22"/>
      <c r="G1734" s="22"/>
      <c r="H1734" s="22"/>
      <c r="I1734" s="22"/>
      <c r="K1734" s="22"/>
      <c r="L1734" s="22"/>
      <c r="M1734" s="22"/>
      <c r="O1734" s="22"/>
      <c r="P1734" s="22"/>
      <c r="Q1734" s="22"/>
    </row>
    <row r="1735" spans="2:17" x14ac:dyDescent="0.2">
      <c r="B1735" s="22"/>
      <c r="C1735" s="22"/>
      <c r="D1735" s="22"/>
      <c r="E1735" s="22"/>
      <c r="G1735" s="22"/>
      <c r="H1735" s="22"/>
      <c r="I1735" s="22"/>
      <c r="K1735" s="22"/>
      <c r="L1735" s="22"/>
      <c r="M1735" s="22"/>
      <c r="O1735" s="22"/>
      <c r="P1735" s="22"/>
      <c r="Q1735" s="22"/>
    </row>
    <row r="1736" spans="2:17" x14ac:dyDescent="0.2">
      <c r="B1736" s="22"/>
      <c r="C1736" s="22"/>
      <c r="D1736" s="22"/>
      <c r="E1736" s="22"/>
      <c r="G1736" s="22"/>
      <c r="H1736" s="22"/>
      <c r="I1736" s="22"/>
      <c r="K1736" s="22"/>
      <c r="L1736" s="22"/>
      <c r="M1736" s="22"/>
      <c r="O1736" s="22"/>
      <c r="P1736" s="22"/>
      <c r="Q1736" s="22"/>
    </row>
    <row r="1737" spans="2:17" x14ac:dyDescent="0.2">
      <c r="B1737" s="22"/>
      <c r="C1737" s="22"/>
      <c r="D1737" s="22"/>
      <c r="E1737" s="22"/>
      <c r="G1737" s="22"/>
      <c r="H1737" s="22"/>
      <c r="I1737" s="22"/>
      <c r="K1737" s="22"/>
      <c r="L1737" s="22"/>
      <c r="M1737" s="22"/>
      <c r="O1737" s="22"/>
      <c r="P1737" s="22"/>
      <c r="Q1737" s="22"/>
    </row>
    <row r="1738" spans="2:17" x14ac:dyDescent="0.2">
      <c r="B1738" s="22"/>
      <c r="C1738" s="22"/>
      <c r="D1738" s="22"/>
      <c r="E1738" s="22"/>
      <c r="G1738" s="22"/>
      <c r="H1738" s="22"/>
      <c r="I1738" s="22"/>
      <c r="K1738" s="22"/>
      <c r="L1738" s="22"/>
      <c r="M1738" s="22"/>
      <c r="O1738" s="22"/>
      <c r="P1738" s="22"/>
      <c r="Q1738" s="22"/>
    </row>
    <row r="1739" spans="2:17" x14ac:dyDescent="0.2">
      <c r="B1739" s="22"/>
      <c r="C1739" s="22"/>
      <c r="D1739" s="22"/>
      <c r="E1739" s="22"/>
      <c r="G1739" s="22"/>
      <c r="H1739" s="22"/>
      <c r="I1739" s="22"/>
      <c r="K1739" s="22"/>
      <c r="L1739" s="22"/>
      <c r="M1739" s="22"/>
      <c r="O1739" s="22"/>
      <c r="P1739" s="22"/>
      <c r="Q1739" s="22"/>
    </row>
    <row r="1740" spans="2:17" x14ac:dyDescent="0.2">
      <c r="B1740" s="22"/>
      <c r="C1740" s="22"/>
      <c r="D1740" s="22"/>
      <c r="E1740" s="22"/>
      <c r="G1740" s="22"/>
      <c r="H1740" s="22"/>
      <c r="I1740" s="22"/>
      <c r="K1740" s="22"/>
      <c r="L1740" s="22"/>
      <c r="M1740" s="22"/>
      <c r="O1740" s="22"/>
      <c r="P1740" s="22"/>
      <c r="Q1740" s="22"/>
    </row>
    <row r="1741" spans="2:17" x14ac:dyDescent="0.2">
      <c r="B1741" s="22"/>
      <c r="C1741" s="22"/>
      <c r="D1741" s="22"/>
      <c r="E1741" s="22"/>
      <c r="G1741" s="22"/>
      <c r="H1741" s="22"/>
      <c r="I1741" s="22"/>
      <c r="K1741" s="22"/>
      <c r="L1741" s="22"/>
      <c r="M1741" s="22"/>
      <c r="O1741" s="22"/>
      <c r="P1741" s="22"/>
      <c r="Q1741" s="22"/>
    </row>
    <row r="1742" spans="2:17" x14ac:dyDescent="0.2">
      <c r="B1742" s="22"/>
      <c r="C1742" s="22"/>
      <c r="D1742" s="22"/>
      <c r="E1742" s="22"/>
      <c r="G1742" s="22"/>
      <c r="H1742" s="22"/>
      <c r="I1742" s="22"/>
      <c r="K1742" s="22"/>
      <c r="L1742" s="22"/>
      <c r="M1742" s="22"/>
      <c r="O1742" s="22"/>
      <c r="P1742" s="22"/>
      <c r="Q1742" s="22"/>
    </row>
    <row r="1743" spans="2:17" x14ac:dyDescent="0.2">
      <c r="B1743" s="22"/>
      <c r="C1743" s="22"/>
      <c r="D1743" s="22"/>
      <c r="E1743" s="22"/>
      <c r="G1743" s="22"/>
      <c r="H1743" s="22"/>
      <c r="I1743" s="22"/>
      <c r="K1743" s="22"/>
      <c r="L1743" s="22"/>
      <c r="M1743" s="22"/>
      <c r="O1743" s="22"/>
      <c r="P1743" s="22"/>
      <c r="Q1743" s="22"/>
    </row>
    <row r="1744" spans="2:17" x14ac:dyDescent="0.2">
      <c r="B1744" s="22"/>
      <c r="C1744" s="22"/>
      <c r="D1744" s="22"/>
      <c r="E1744" s="22"/>
      <c r="G1744" s="22"/>
      <c r="H1744" s="22"/>
      <c r="I1744" s="22"/>
      <c r="K1744" s="22"/>
      <c r="L1744" s="22"/>
      <c r="M1744" s="22"/>
      <c r="O1744" s="22"/>
      <c r="P1744" s="22"/>
      <c r="Q1744" s="22"/>
    </row>
    <row r="1745" spans="2:17" x14ac:dyDescent="0.2">
      <c r="B1745" s="22"/>
      <c r="C1745" s="22"/>
      <c r="D1745" s="22"/>
      <c r="E1745" s="22"/>
      <c r="G1745" s="22"/>
      <c r="H1745" s="22"/>
      <c r="I1745" s="22"/>
      <c r="K1745" s="22"/>
      <c r="L1745" s="22"/>
      <c r="M1745" s="22"/>
      <c r="O1745" s="22"/>
      <c r="P1745" s="22"/>
      <c r="Q1745" s="22"/>
    </row>
    <row r="1746" spans="2:17" x14ac:dyDescent="0.2">
      <c r="B1746" s="22"/>
      <c r="C1746" s="22"/>
      <c r="D1746" s="22"/>
      <c r="E1746" s="22"/>
      <c r="G1746" s="22"/>
      <c r="H1746" s="22"/>
      <c r="I1746" s="22"/>
      <c r="K1746" s="22"/>
      <c r="L1746" s="22"/>
      <c r="M1746" s="22"/>
      <c r="O1746" s="22"/>
      <c r="P1746" s="22"/>
      <c r="Q1746" s="22"/>
    </row>
    <row r="1747" spans="2:17" x14ac:dyDescent="0.2">
      <c r="B1747" s="22"/>
      <c r="C1747" s="22"/>
      <c r="D1747" s="22"/>
      <c r="E1747" s="22"/>
      <c r="G1747" s="22"/>
      <c r="H1747" s="22"/>
      <c r="I1747" s="22"/>
      <c r="K1747" s="22"/>
      <c r="L1747" s="22"/>
      <c r="M1747" s="22"/>
      <c r="O1747" s="22"/>
      <c r="P1747" s="22"/>
      <c r="Q1747" s="22"/>
    </row>
    <row r="1748" spans="2:17" x14ac:dyDescent="0.2">
      <c r="B1748" s="22"/>
      <c r="C1748" s="22"/>
      <c r="D1748" s="22"/>
      <c r="E1748" s="22"/>
      <c r="G1748" s="22"/>
      <c r="H1748" s="22"/>
      <c r="I1748" s="22"/>
      <c r="K1748" s="22"/>
      <c r="L1748" s="22"/>
      <c r="M1748" s="22"/>
      <c r="O1748" s="22"/>
      <c r="P1748" s="22"/>
      <c r="Q1748" s="22"/>
    </row>
    <row r="1749" spans="2:17" x14ac:dyDescent="0.2">
      <c r="B1749" s="22"/>
      <c r="C1749" s="22"/>
      <c r="D1749" s="22"/>
      <c r="E1749" s="22"/>
      <c r="G1749" s="22"/>
      <c r="H1749" s="22"/>
      <c r="I1749" s="22"/>
      <c r="K1749" s="22"/>
      <c r="L1749" s="22"/>
      <c r="M1749" s="22"/>
      <c r="O1749" s="22"/>
      <c r="P1749" s="22"/>
      <c r="Q1749" s="22"/>
    </row>
    <row r="1750" spans="2:17" x14ac:dyDescent="0.2">
      <c r="B1750" s="22"/>
      <c r="C1750" s="22"/>
      <c r="D1750" s="22"/>
      <c r="E1750" s="22"/>
      <c r="G1750" s="22"/>
      <c r="H1750" s="22"/>
      <c r="I1750" s="22"/>
      <c r="K1750" s="22"/>
      <c r="L1750" s="22"/>
      <c r="M1750" s="22"/>
      <c r="O1750" s="22"/>
      <c r="P1750" s="22"/>
      <c r="Q1750" s="22"/>
    </row>
    <row r="1751" spans="2:17" x14ac:dyDescent="0.2">
      <c r="B1751" s="22"/>
      <c r="C1751" s="22"/>
      <c r="D1751" s="22"/>
      <c r="E1751" s="22"/>
      <c r="G1751" s="22"/>
      <c r="H1751" s="22"/>
      <c r="I1751" s="22"/>
      <c r="K1751" s="22"/>
      <c r="L1751" s="22"/>
      <c r="M1751" s="22"/>
      <c r="O1751" s="22"/>
      <c r="P1751" s="22"/>
      <c r="Q1751" s="22"/>
    </row>
    <row r="1752" spans="2:17" x14ac:dyDescent="0.2">
      <c r="B1752" s="22"/>
      <c r="C1752" s="22"/>
      <c r="D1752" s="22"/>
      <c r="E1752" s="22"/>
      <c r="G1752" s="22"/>
      <c r="H1752" s="22"/>
      <c r="I1752" s="22"/>
      <c r="K1752" s="22"/>
      <c r="L1752" s="22"/>
      <c r="M1752" s="22"/>
      <c r="O1752" s="22"/>
      <c r="P1752" s="22"/>
      <c r="Q1752" s="22"/>
    </row>
    <row r="1753" spans="2:17" x14ac:dyDescent="0.2">
      <c r="B1753" s="22"/>
      <c r="C1753" s="22"/>
      <c r="D1753" s="22"/>
      <c r="E1753" s="22"/>
      <c r="G1753" s="22"/>
      <c r="H1753" s="22"/>
      <c r="I1753" s="22"/>
      <c r="K1753" s="22"/>
      <c r="L1753" s="22"/>
      <c r="M1753" s="22"/>
      <c r="O1753" s="22"/>
      <c r="P1753" s="22"/>
      <c r="Q1753" s="22"/>
    </row>
    <row r="1754" spans="2:17" x14ac:dyDescent="0.2">
      <c r="B1754" s="22"/>
      <c r="C1754" s="22"/>
      <c r="D1754" s="22"/>
      <c r="E1754" s="22"/>
      <c r="G1754" s="22"/>
      <c r="H1754" s="22"/>
      <c r="I1754" s="22"/>
      <c r="K1754" s="22"/>
      <c r="L1754" s="22"/>
      <c r="M1754" s="22"/>
      <c r="O1754" s="22"/>
      <c r="P1754" s="22"/>
      <c r="Q1754" s="22"/>
    </row>
    <row r="1755" spans="2:17" x14ac:dyDescent="0.2">
      <c r="B1755" s="22"/>
      <c r="C1755" s="22"/>
      <c r="D1755" s="22"/>
      <c r="E1755" s="22"/>
      <c r="G1755" s="22"/>
      <c r="H1755" s="22"/>
      <c r="I1755" s="22"/>
      <c r="K1755" s="22"/>
      <c r="L1755" s="22"/>
      <c r="M1755" s="22"/>
      <c r="O1755" s="22"/>
      <c r="P1755" s="22"/>
      <c r="Q1755" s="22"/>
    </row>
    <row r="1756" spans="2:17" x14ac:dyDescent="0.2">
      <c r="B1756" s="22"/>
      <c r="C1756" s="22"/>
      <c r="D1756" s="22"/>
      <c r="E1756" s="22"/>
      <c r="G1756" s="22"/>
      <c r="H1756" s="22"/>
      <c r="I1756" s="22"/>
      <c r="K1756" s="22"/>
      <c r="L1756" s="22"/>
      <c r="M1756" s="22"/>
      <c r="O1756" s="22"/>
      <c r="P1756" s="22"/>
      <c r="Q1756" s="22"/>
    </row>
    <row r="1757" spans="2:17" x14ac:dyDescent="0.2">
      <c r="B1757" s="22"/>
      <c r="C1757" s="22"/>
      <c r="D1757" s="22"/>
      <c r="E1757" s="22"/>
      <c r="G1757" s="22"/>
      <c r="H1757" s="22"/>
      <c r="I1757" s="22"/>
      <c r="K1757" s="22"/>
      <c r="L1757" s="22"/>
      <c r="M1757" s="22"/>
      <c r="O1757" s="22"/>
      <c r="P1757" s="22"/>
      <c r="Q1757" s="22"/>
    </row>
    <row r="1758" spans="2:17" x14ac:dyDescent="0.2">
      <c r="B1758" s="22"/>
      <c r="C1758" s="22"/>
      <c r="D1758" s="22"/>
      <c r="E1758" s="22"/>
      <c r="G1758" s="22"/>
      <c r="H1758" s="22"/>
      <c r="I1758" s="22"/>
      <c r="K1758" s="22"/>
      <c r="L1758" s="22"/>
      <c r="M1758" s="22"/>
      <c r="O1758" s="22"/>
      <c r="P1758" s="22"/>
      <c r="Q1758" s="22"/>
    </row>
    <row r="1759" spans="2:17" x14ac:dyDescent="0.2">
      <c r="B1759" s="22"/>
      <c r="C1759" s="22"/>
      <c r="D1759" s="22"/>
      <c r="E1759" s="22"/>
      <c r="G1759" s="22"/>
      <c r="H1759" s="22"/>
      <c r="I1759" s="22"/>
      <c r="K1759" s="22"/>
      <c r="L1759" s="22"/>
      <c r="M1759" s="22"/>
      <c r="O1759" s="22"/>
      <c r="P1759" s="22"/>
      <c r="Q1759" s="22"/>
    </row>
    <row r="1760" spans="2:17" x14ac:dyDescent="0.2">
      <c r="B1760" s="22"/>
      <c r="C1760" s="22"/>
      <c r="D1760" s="22"/>
      <c r="E1760" s="22"/>
      <c r="G1760" s="22"/>
      <c r="H1760" s="22"/>
      <c r="I1760" s="22"/>
      <c r="K1760" s="22"/>
      <c r="L1760" s="22"/>
      <c r="M1760" s="22"/>
      <c r="O1760" s="22"/>
      <c r="P1760" s="22"/>
      <c r="Q1760" s="22"/>
    </row>
    <row r="1761" spans="2:17" x14ac:dyDescent="0.2">
      <c r="B1761" s="22"/>
      <c r="C1761" s="22"/>
      <c r="D1761" s="22"/>
      <c r="E1761" s="22"/>
      <c r="G1761" s="22"/>
      <c r="H1761" s="22"/>
      <c r="I1761" s="22"/>
      <c r="K1761" s="22"/>
      <c r="L1761" s="22"/>
      <c r="M1761" s="22"/>
      <c r="O1761" s="22"/>
      <c r="P1761" s="22"/>
      <c r="Q1761" s="22"/>
    </row>
    <row r="1762" spans="2:17" x14ac:dyDescent="0.2">
      <c r="B1762" s="22"/>
      <c r="C1762" s="22"/>
      <c r="D1762" s="22"/>
      <c r="E1762" s="22"/>
      <c r="G1762" s="22"/>
      <c r="H1762" s="22"/>
      <c r="I1762" s="22"/>
      <c r="K1762" s="22"/>
      <c r="L1762" s="22"/>
      <c r="M1762" s="22"/>
      <c r="O1762" s="22"/>
      <c r="P1762" s="22"/>
      <c r="Q1762" s="22"/>
    </row>
    <row r="1763" spans="2:17" x14ac:dyDescent="0.2">
      <c r="B1763" s="22"/>
      <c r="C1763" s="22"/>
      <c r="D1763" s="22"/>
      <c r="E1763" s="22"/>
      <c r="G1763" s="22"/>
      <c r="H1763" s="22"/>
      <c r="I1763" s="22"/>
      <c r="K1763" s="22"/>
      <c r="L1763" s="22"/>
      <c r="M1763" s="22"/>
      <c r="O1763" s="22"/>
      <c r="P1763" s="22"/>
      <c r="Q1763" s="22"/>
    </row>
    <row r="1764" spans="2:17" x14ac:dyDescent="0.2">
      <c r="B1764" s="22"/>
      <c r="C1764" s="22"/>
      <c r="D1764" s="22"/>
      <c r="E1764" s="22"/>
      <c r="G1764" s="22"/>
      <c r="H1764" s="22"/>
      <c r="I1764" s="22"/>
      <c r="K1764" s="22"/>
      <c r="L1764" s="22"/>
      <c r="M1764" s="22"/>
      <c r="O1764" s="22"/>
      <c r="P1764" s="22"/>
      <c r="Q1764" s="22"/>
    </row>
    <row r="1765" spans="2:17" x14ac:dyDescent="0.2">
      <c r="B1765" s="22"/>
      <c r="C1765" s="22"/>
      <c r="D1765" s="22"/>
      <c r="E1765" s="22"/>
      <c r="G1765" s="22"/>
      <c r="H1765" s="22"/>
      <c r="I1765" s="22"/>
      <c r="K1765" s="22"/>
      <c r="L1765" s="22"/>
      <c r="M1765" s="22"/>
      <c r="O1765" s="22"/>
      <c r="P1765" s="22"/>
      <c r="Q1765" s="22"/>
    </row>
    <row r="1766" spans="2:17" x14ac:dyDescent="0.2">
      <c r="B1766" s="22"/>
      <c r="C1766" s="22"/>
      <c r="D1766" s="22"/>
      <c r="E1766" s="22"/>
      <c r="G1766" s="22"/>
      <c r="H1766" s="22"/>
      <c r="I1766" s="22"/>
      <c r="K1766" s="22"/>
      <c r="L1766" s="22"/>
      <c r="M1766" s="22"/>
      <c r="O1766" s="22"/>
      <c r="P1766" s="22"/>
      <c r="Q1766" s="22"/>
    </row>
    <row r="1767" spans="2:17" x14ac:dyDescent="0.2">
      <c r="B1767" s="22"/>
      <c r="C1767" s="22"/>
      <c r="D1767" s="22"/>
      <c r="E1767" s="22"/>
      <c r="G1767" s="22"/>
      <c r="H1767" s="22"/>
      <c r="I1767" s="22"/>
      <c r="K1767" s="22"/>
      <c r="L1767" s="22"/>
      <c r="M1767" s="22"/>
      <c r="O1767" s="22"/>
      <c r="P1767" s="22"/>
      <c r="Q1767" s="22"/>
    </row>
    <row r="1768" spans="2:17" x14ac:dyDescent="0.2">
      <c r="B1768" s="22"/>
      <c r="C1768" s="22"/>
      <c r="D1768" s="22"/>
      <c r="E1768" s="22"/>
      <c r="G1768" s="22"/>
      <c r="H1768" s="22"/>
      <c r="I1768" s="22"/>
      <c r="K1768" s="22"/>
      <c r="L1768" s="22"/>
      <c r="M1768" s="22"/>
      <c r="O1768" s="22"/>
      <c r="P1768" s="22"/>
      <c r="Q1768" s="22"/>
    </row>
    <row r="1769" spans="2:17" x14ac:dyDescent="0.2">
      <c r="B1769" s="22"/>
      <c r="C1769" s="22"/>
      <c r="D1769" s="22"/>
      <c r="E1769" s="22"/>
      <c r="G1769" s="22"/>
      <c r="H1769" s="22"/>
      <c r="I1769" s="22"/>
      <c r="K1769" s="22"/>
      <c r="L1769" s="22"/>
      <c r="M1769" s="22"/>
      <c r="O1769" s="22"/>
      <c r="P1769" s="22"/>
      <c r="Q1769" s="22"/>
    </row>
    <row r="1770" spans="2:17" x14ac:dyDescent="0.2">
      <c r="B1770" s="22"/>
      <c r="C1770" s="22"/>
      <c r="D1770" s="22"/>
      <c r="E1770" s="22"/>
      <c r="G1770" s="22"/>
      <c r="H1770" s="22"/>
      <c r="I1770" s="22"/>
      <c r="K1770" s="22"/>
      <c r="L1770" s="22"/>
      <c r="M1770" s="22"/>
      <c r="O1770" s="22"/>
      <c r="P1770" s="22"/>
      <c r="Q1770" s="22"/>
    </row>
    <row r="1771" spans="2:17" x14ac:dyDescent="0.2">
      <c r="B1771" s="22"/>
      <c r="C1771" s="22"/>
      <c r="D1771" s="22"/>
      <c r="E1771" s="22"/>
      <c r="G1771" s="22"/>
      <c r="H1771" s="22"/>
      <c r="I1771" s="22"/>
      <c r="K1771" s="22"/>
      <c r="L1771" s="22"/>
      <c r="M1771" s="22"/>
      <c r="O1771" s="22"/>
      <c r="P1771" s="22"/>
      <c r="Q1771" s="22"/>
    </row>
    <row r="1772" spans="2:17" x14ac:dyDescent="0.2">
      <c r="B1772" s="22"/>
      <c r="C1772" s="22"/>
      <c r="D1772" s="22"/>
      <c r="E1772" s="22"/>
      <c r="G1772" s="22"/>
      <c r="H1772" s="22"/>
      <c r="I1772" s="22"/>
      <c r="K1772" s="22"/>
      <c r="L1772" s="22"/>
      <c r="M1772" s="22"/>
      <c r="O1772" s="22"/>
      <c r="P1772" s="22"/>
      <c r="Q1772" s="22"/>
    </row>
    <row r="1773" spans="2:17" x14ac:dyDescent="0.2">
      <c r="B1773" s="22"/>
      <c r="C1773" s="22"/>
      <c r="D1773" s="22"/>
      <c r="E1773" s="22"/>
      <c r="G1773" s="22"/>
      <c r="H1773" s="22"/>
      <c r="I1773" s="22"/>
      <c r="K1773" s="22"/>
      <c r="L1773" s="22"/>
      <c r="M1773" s="22"/>
      <c r="O1773" s="22"/>
      <c r="P1773" s="22"/>
      <c r="Q1773" s="22"/>
    </row>
    <row r="1774" spans="2:17" x14ac:dyDescent="0.2">
      <c r="B1774" s="22"/>
      <c r="C1774" s="22"/>
      <c r="D1774" s="22"/>
      <c r="E1774" s="22"/>
      <c r="G1774" s="22"/>
      <c r="H1774" s="22"/>
      <c r="I1774" s="22"/>
      <c r="K1774" s="22"/>
      <c r="L1774" s="22"/>
      <c r="M1774" s="22"/>
      <c r="O1774" s="22"/>
      <c r="P1774" s="22"/>
      <c r="Q1774" s="22"/>
    </row>
    <row r="1775" spans="2:17" x14ac:dyDescent="0.2">
      <c r="B1775" s="22"/>
      <c r="C1775" s="22"/>
      <c r="D1775" s="22"/>
      <c r="E1775" s="22"/>
      <c r="G1775" s="22"/>
      <c r="H1775" s="22"/>
      <c r="I1775" s="22"/>
      <c r="K1775" s="22"/>
      <c r="L1775" s="22"/>
      <c r="M1775" s="22"/>
      <c r="O1775" s="22"/>
      <c r="P1775" s="22"/>
      <c r="Q1775" s="22"/>
    </row>
    <row r="1776" spans="2:17" x14ac:dyDescent="0.2">
      <c r="B1776" s="22"/>
      <c r="C1776" s="22"/>
      <c r="D1776" s="22"/>
      <c r="E1776" s="22"/>
      <c r="G1776" s="22"/>
      <c r="H1776" s="22"/>
      <c r="I1776" s="22"/>
      <c r="K1776" s="22"/>
      <c r="L1776" s="22"/>
      <c r="M1776" s="22"/>
      <c r="O1776" s="22"/>
      <c r="P1776" s="22"/>
      <c r="Q1776" s="22"/>
    </row>
    <row r="1777" spans="2:17" x14ac:dyDescent="0.2">
      <c r="B1777" s="22"/>
      <c r="C1777" s="22"/>
      <c r="D1777" s="22"/>
      <c r="E1777" s="22"/>
      <c r="G1777" s="22"/>
      <c r="H1777" s="22"/>
      <c r="I1777" s="22"/>
      <c r="K1777" s="22"/>
      <c r="L1777" s="22"/>
      <c r="M1777" s="22"/>
      <c r="O1777" s="22"/>
      <c r="P1777" s="22"/>
      <c r="Q1777" s="22"/>
    </row>
    <row r="1778" spans="2:17" x14ac:dyDescent="0.2">
      <c r="B1778" s="22"/>
      <c r="C1778" s="22"/>
      <c r="D1778" s="22"/>
      <c r="E1778" s="22"/>
      <c r="G1778" s="22"/>
      <c r="H1778" s="22"/>
      <c r="I1778" s="22"/>
      <c r="K1778" s="22"/>
      <c r="L1778" s="22"/>
      <c r="M1778" s="22"/>
      <c r="O1778" s="22"/>
      <c r="P1778" s="22"/>
      <c r="Q1778" s="22"/>
    </row>
    <row r="1779" spans="2:17" x14ac:dyDescent="0.2">
      <c r="B1779" s="22"/>
      <c r="C1779" s="22"/>
      <c r="D1779" s="22"/>
      <c r="E1779" s="22"/>
      <c r="G1779" s="22"/>
      <c r="H1779" s="22"/>
      <c r="I1779" s="22"/>
      <c r="K1779" s="22"/>
      <c r="L1779" s="22"/>
      <c r="M1779" s="22"/>
      <c r="O1779" s="22"/>
      <c r="P1779" s="22"/>
      <c r="Q1779" s="22"/>
    </row>
    <row r="1780" spans="2:17" x14ac:dyDescent="0.2">
      <c r="B1780" s="22"/>
      <c r="C1780" s="22"/>
      <c r="D1780" s="22"/>
      <c r="E1780" s="22"/>
      <c r="G1780" s="22"/>
      <c r="H1780" s="22"/>
      <c r="I1780" s="22"/>
      <c r="K1780" s="22"/>
      <c r="L1780" s="22"/>
      <c r="M1780" s="22"/>
      <c r="O1780" s="22"/>
      <c r="P1780" s="22"/>
      <c r="Q1780" s="22"/>
    </row>
    <row r="1781" spans="2:17" x14ac:dyDescent="0.2">
      <c r="B1781" s="22"/>
      <c r="C1781" s="22"/>
      <c r="D1781" s="22"/>
      <c r="E1781" s="22"/>
      <c r="G1781" s="22"/>
      <c r="H1781" s="22"/>
      <c r="I1781" s="22"/>
      <c r="K1781" s="22"/>
      <c r="L1781" s="22"/>
      <c r="M1781" s="22"/>
      <c r="O1781" s="22"/>
      <c r="P1781" s="22"/>
      <c r="Q1781" s="22"/>
    </row>
    <row r="1782" spans="2:17" x14ac:dyDescent="0.2">
      <c r="B1782" s="22"/>
      <c r="C1782" s="22"/>
      <c r="D1782" s="22"/>
      <c r="E1782" s="22"/>
      <c r="G1782" s="22"/>
      <c r="H1782" s="22"/>
      <c r="I1782" s="22"/>
      <c r="K1782" s="22"/>
      <c r="L1782" s="22"/>
      <c r="M1782" s="22"/>
      <c r="O1782" s="22"/>
      <c r="P1782" s="22"/>
      <c r="Q1782" s="22"/>
    </row>
    <row r="1783" spans="2:17" x14ac:dyDescent="0.2">
      <c r="B1783" s="22"/>
      <c r="C1783" s="22"/>
      <c r="D1783" s="22"/>
      <c r="E1783" s="22"/>
      <c r="G1783" s="22"/>
      <c r="H1783" s="22"/>
      <c r="I1783" s="22"/>
      <c r="K1783" s="22"/>
      <c r="L1783" s="22"/>
      <c r="M1783" s="22"/>
      <c r="O1783" s="22"/>
      <c r="P1783" s="22"/>
      <c r="Q1783" s="22"/>
    </row>
    <row r="1784" spans="2:17" x14ac:dyDescent="0.2">
      <c r="B1784" s="22"/>
      <c r="C1784" s="22"/>
      <c r="D1784" s="22"/>
      <c r="E1784" s="22"/>
      <c r="G1784" s="22"/>
      <c r="H1784" s="22"/>
      <c r="I1784" s="22"/>
      <c r="K1784" s="22"/>
      <c r="L1784" s="22"/>
      <c r="M1784" s="22"/>
      <c r="O1784" s="22"/>
      <c r="P1784" s="22"/>
      <c r="Q1784" s="22"/>
    </row>
    <row r="1785" spans="2:17" x14ac:dyDescent="0.2">
      <c r="B1785" s="22"/>
      <c r="C1785" s="22"/>
      <c r="D1785" s="22"/>
      <c r="E1785" s="22"/>
      <c r="G1785" s="22"/>
      <c r="H1785" s="22"/>
      <c r="I1785" s="22"/>
      <c r="K1785" s="22"/>
      <c r="L1785" s="22"/>
      <c r="M1785" s="22"/>
      <c r="O1785" s="22"/>
      <c r="P1785" s="22"/>
      <c r="Q1785" s="22"/>
    </row>
    <row r="1786" spans="2:17" x14ac:dyDescent="0.2">
      <c r="B1786" s="22"/>
      <c r="C1786" s="22"/>
      <c r="D1786" s="22"/>
      <c r="E1786" s="22"/>
      <c r="G1786" s="22"/>
      <c r="H1786" s="22"/>
      <c r="I1786" s="22"/>
      <c r="K1786" s="22"/>
      <c r="L1786" s="22"/>
      <c r="M1786" s="22"/>
      <c r="O1786" s="22"/>
      <c r="P1786" s="22"/>
      <c r="Q1786" s="22"/>
    </row>
    <row r="1787" spans="2:17" x14ac:dyDescent="0.2">
      <c r="B1787" s="22"/>
      <c r="C1787" s="22"/>
      <c r="D1787" s="22"/>
      <c r="E1787" s="22"/>
      <c r="G1787" s="22"/>
      <c r="H1787" s="22"/>
      <c r="I1787" s="22"/>
      <c r="K1787" s="22"/>
      <c r="L1787" s="22"/>
      <c r="M1787" s="22"/>
      <c r="O1787" s="22"/>
      <c r="P1787" s="22"/>
      <c r="Q1787" s="22"/>
    </row>
    <row r="1788" spans="2:17" x14ac:dyDescent="0.2">
      <c r="B1788" s="22"/>
      <c r="C1788" s="22"/>
      <c r="D1788" s="22"/>
      <c r="E1788" s="22"/>
      <c r="G1788" s="22"/>
      <c r="H1788" s="22"/>
      <c r="I1788" s="22"/>
      <c r="K1788" s="22"/>
      <c r="L1788" s="22"/>
      <c r="M1788" s="22"/>
      <c r="O1788" s="22"/>
      <c r="P1788" s="22"/>
      <c r="Q1788" s="22"/>
    </row>
    <row r="1789" spans="2:17" x14ac:dyDescent="0.2">
      <c r="B1789" s="22"/>
      <c r="C1789" s="22"/>
      <c r="D1789" s="22"/>
      <c r="E1789" s="22"/>
      <c r="G1789" s="22"/>
      <c r="H1789" s="22"/>
      <c r="I1789" s="22"/>
      <c r="K1789" s="22"/>
      <c r="L1789" s="22"/>
      <c r="M1789" s="22"/>
      <c r="O1789" s="22"/>
      <c r="P1789" s="22"/>
      <c r="Q1789" s="22"/>
    </row>
    <row r="1790" spans="2:17" x14ac:dyDescent="0.2">
      <c r="B1790" s="22"/>
      <c r="C1790" s="22"/>
      <c r="D1790" s="22"/>
      <c r="E1790" s="22"/>
      <c r="G1790" s="22"/>
      <c r="H1790" s="22"/>
      <c r="I1790" s="22"/>
      <c r="K1790" s="22"/>
      <c r="L1790" s="22"/>
      <c r="M1790" s="22"/>
      <c r="O1790" s="22"/>
      <c r="P1790" s="22"/>
      <c r="Q1790" s="22"/>
    </row>
    <row r="1791" spans="2:17" x14ac:dyDescent="0.2">
      <c r="B1791" s="22"/>
      <c r="C1791" s="22"/>
      <c r="D1791" s="22"/>
      <c r="E1791" s="22"/>
      <c r="G1791" s="22"/>
      <c r="H1791" s="22"/>
      <c r="I1791" s="22"/>
      <c r="K1791" s="22"/>
      <c r="L1791" s="22"/>
      <c r="M1791" s="22"/>
      <c r="O1791" s="22"/>
      <c r="P1791" s="22"/>
      <c r="Q1791" s="22"/>
    </row>
    <row r="1792" spans="2:17" x14ac:dyDescent="0.2">
      <c r="B1792" s="22"/>
      <c r="C1792" s="22"/>
      <c r="D1792" s="22"/>
      <c r="E1792" s="22"/>
      <c r="G1792" s="22"/>
      <c r="H1792" s="22"/>
      <c r="I1792" s="22"/>
      <c r="K1792" s="22"/>
      <c r="L1792" s="22"/>
      <c r="M1792" s="22"/>
      <c r="O1792" s="22"/>
      <c r="P1792" s="22"/>
      <c r="Q1792" s="22"/>
    </row>
    <row r="1793" spans="2:17" x14ac:dyDescent="0.2">
      <c r="B1793" s="22"/>
      <c r="C1793" s="22"/>
      <c r="D1793" s="22"/>
      <c r="E1793" s="22"/>
      <c r="G1793" s="22"/>
      <c r="H1793" s="22"/>
      <c r="I1793" s="22"/>
      <c r="K1793" s="22"/>
      <c r="L1793" s="22"/>
      <c r="M1793" s="22"/>
      <c r="O1793" s="22"/>
      <c r="P1793" s="22"/>
      <c r="Q1793" s="22"/>
    </row>
    <row r="1794" spans="2:17" x14ac:dyDescent="0.2">
      <c r="B1794" s="22"/>
      <c r="C1794" s="22"/>
      <c r="D1794" s="22"/>
      <c r="E1794" s="22"/>
      <c r="G1794" s="22"/>
      <c r="H1794" s="22"/>
      <c r="I1794" s="22"/>
      <c r="K1794" s="22"/>
      <c r="L1794" s="22"/>
      <c r="M1794" s="22"/>
      <c r="O1794" s="22"/>
      <c r="P1794" s="22"/>
      <c r="Q1794" s="22"/>
    </row>
    <row r="1795" spans="2:17" x14ac:dyDescent="0.2">
      <c r="B1795" s="22"/>
      <c r="C1795" s="22"/>
      <c r="D1795" s="22"/>
      <c r="E1795" s="22"/>
      <c r="G1795" s="22"/>
      <c r="H1795" s="22"/>
      <c r="I1795" s="22"/>
      <c r="K1795" s="22"/>
      <c r="L1795" s="22"/>
      <c r="M1795" s="22"/>
      <c r="O1795" s="22"/>
      <c r="P1795" s="22"/>
      <c r="Q1795" s="22"/>
    </row>
    <row r="1796" spans="2:17" x14ac:dyDescent="0.2">
      <c r="B1796" s="22"/>
      <c r="C1796" s="22"/>
      <c r="D1796" s="22"/>
      <c r="E1796" s="22"/>
      <c r="G1796" s="22"/>
      <c r="H1796" s="22"/>
      <c r="I1796" s="22"/>
      <c r="K1796" s="22"/>
      <c r="L1796" s="22"/>
      <c r="M1796" s="22"/>
      <c r="O1796" s="22"/>
      <c r="P1796" s="22"/>
      <c r="Q1796" s="22"/>
    </row>
    <row r="1797" spans="2:17" x14ac:dyDescent="0.2">
      <c r="B1797" s="22"/>
      <c r="C1797" s="22"/>
      <c r="D1797" s="22"/>
      <c r="E1797" s="22"/>
      <c r="G1797" s="22"/>
      <c r="H1797" s="22"/>
      <c r="I1797" s="22"/>
      <c r="K1797" s="22"/>
      <c r="L1797" s="22"/>
      <c r="M1797" s="22"/>
      <c r="O1797" s="22"/>
      <c r="P1797" s="22"/>
      <c r="Q1797" s="22"/>
    </row>
    <row r="1798" spans="2:17" x14ac:dyDescent="0.2">
      <c r="B1798" s="22"/>
      <c r="C1798" s="22"/>
      <c r="D1798" s="22"/>
      <c r="E1798" s="22"/>
      <c r="G1798" s="22"/>
      <c r="H1798" s="22"/>
      <c r="I1798" s="22"/>
      <c r="K1798" s="22"/>
      <c r="L1798" s="22"/>
      <c r="M1798" s="22"/>
      <c r="O1798" s="22"/>
      <c r="P1798" s="22"/>
      <c r="Q1798" s="22"/>
    </row>
    <row r="1799" spans="2:17" x14ac:dyDescent="0.2">
      <c r="B1799" s="22"/>
      <c r="C1799" s="22"/>
      <c r="D1799" s="22"/>
      <c r="E1799" s="22"/>
      <c r="G1799" s="22"/>
      <c r="H1799" s="22"/>
      <c r="I1799" s="22"/>
      <c r="K1799" s="22"/>
      <c r="L1799" s="22"/>
      <c r="M1799" s="22"/>
      <c r="O1799" s="22"/>
      <c r="P1799" s="22"/>
      <c r="Q1799" s="22"/>
    </row>
    <row r="1800" spans="2:17" x14ac:dyDescent="0.2">
      <c r="B1800" s="22"/>
      <c r="C1800" s="22"/>
      <c r="D1800" s="22"/>
      <c r="E1800" s="22"/>
      <c r="G1800" s="22"/>
      <c r="H1800" s="22"/>
      <c r="I1800" s="22"/>
      <c r="K1800" s="22"/>
      <c r="L1800" s="22"/>
      <c r="M1800" s="22"/>
      <c r="O1800" s="22"/>
      <c r="P1800" s="22"/>
      <c r="Q1800" s="22"/>
    </row>
    <row r="1801" spans="2:17" x14ac:dyDescent="0.2">
      <c r="B1801" s="22"/>
      <c r="C1801" s="22"/>
      <c r="D1801" s="22"/>
      <c r="E1801" s="22"/>
      <c r="G1801" s="22"/>
      <c r="H1801" s="22"/>
      <c r="I1801" s="22"/>
      <c r="K1801" s="22"/>
      <c r="L1801" s="22"/>
      <c r="M1801" s="22"/>
      <c r="O1801" s="22"/>
      <c r="P1801" s="22"/>
      <c r="Q1801" s="22"/>
    </row>
    <row r="1802" spans="2:17" x14ac:dyDescent="0.2">
      <c r="B1802" s="22"/>
      <c r="C1802" s="22"/>
      <c r="D1802" s="22"/>
      <c r="E1802" s="22"/>
      <c r="G1802" s="22"/>
      <c r="H1802" s="22"/>
      <c r="I1802" s="22"/>
      <c r="K1802" s="22"/>
      <c r="L1802" s="22"/>
      <c r="M1802" s="22"/>
      <c r="O1802" s="22"/>
      <c r="P1802" s="22"/>
      <c r="Q1802" s="22"/>
    </row>
    <row r="1803" spans="2:17" x14ac:dyDescent="0.2">
      <c r="B1803" s="22"/>
      <c r="C1803" s="22"/>
      <c r="D1803" s="22"/>
      <c r="E1803" s="22"/>
      <c r="G1803" s="22"/>
      <c r="H1803" s="22"/>
      <c r="I1803" s="22"/>
      <c r="K1803" s="22"/>
      <c r="L1803" s="22"/>
      <c r="M1803" s="22"/>
      <c r="O1803" s="22"/>
      <c r="P1803" s="22"/>
      <c r="Q1803" s="22"/>
    </row>
    <row r="1804" spans="2:17" x14ac:dyDescent="0.2">
      <c r="B1804" s="22"/>
      <c r="C1804" s="22"/>
      <c r="D1804" s="22"/>
      <c r="E1804" s="22"/>
      <c r="G1804" s="22"/>
      <c r="H1804" s="22"/>
      <c r="I1804" s="22"/>
      <c r="K1804" s="22"/>
      <c r="L1804" s="22"/>
      <c r="M1804" s="22"/>
      <c r="O1804" s="22"/>
      <c r="P1804" s="22"/>
      <c r="Q1804" s="22"/>
    </row>
    <row r="1805" spans="2:17" x14ac:dyDescent="0.2">
      <c r="B1805" s="22"/>
      <c r="C1805" s="22"/>
      <c r="D1805" s="22"/>
      <c r="E1805" s="22"/>
      <c r="G1805" s="22"/>
      <c r="H1805" s="22"/>
      <c r="I1805" s="22"/>
      <c r="K1805" s="22"/>
      <c r="L1805" s="22"/>
      <c r="M1805" s="22"/>
      <c r="O1805" s="22"/>
      <c r="P1805" s="22"/>
      <c r="Q1805" s="22"/>
    </row>
    <row r="1806" spans="2:17" x14ac:dyDescent="0.2">
      <c r="B1806" s="22"/>
      <c r="C1806" s="22"/>
      <c r="D1806" s="22"/>
      <c r="E1806" s="22"/>
      <c r="G1806" s="22"/>
      <c r="H1806" s="22"/>
      <c r="I1806" s="22"/>
      <c r="K1806" s="22"/>
      <c r="L1806" s="22"/>
      <c r="M1806" s="22"/>
      <c r="O1806" s="22"/>
      <c r="P1806" s="22"/>
      <c r="Q1806" s="22"/>
    </row>
    <row r="1807" spans="2:17" x14ac:dyDescent="0.2">
      <c r="B1807" s="22"/>
      <c r="C1807" s="22"/>
      <c r="D1807" s="22"/>
      <c r="E1807" s="22"/>
      <c r="G1807" s="22"/>
      <c r="H1807" s="22"/>
      <c r="I1807" s="22"/>
      <c r="K1807" s="22"/>
      <c r="L1807" s="22"/>
      <c r="M1807" s="22"/>
      <c r="O1807" s="22"/>
      <c r="P1807" s="22"/>
      <c r="Q1807" s="22"/>
    </row>
    <row r="1808" spans="2:17" x14ac:dyDescent="0.2">
      <c r="B1808" s="22"/>
      <c r="C1808" s="22"/>
      <c r="D1808" s="22"/>
      <c r="E1808" s="22"/>
      <c r="G1808" s="22"/>
      <c r="H1808" s="22"/>
      <c r="I1808" s="22"/>
      <c r="K1808" s="22"/>
      <c r="L1808" s="22"/>
      <c r="M1808" s="22"/>
      <c r="O1808" s="22"/>
      <c r="P1808" s="22"/>
      <c r="Q1808" s="22"/>
    </row>
    <row r="1809" spans="2:17" x14ac:dyDescent="0.2">
      <c r="B1809" s="22"/>
      <c r="C1809" s="22"/>
      <c r="D1809" s="22"/>
      <c r="E1809" s="22"/>
      <c r="G1809" s="22"/>
      <c r="H1809" s="22"/>
      <c r="I1809" s="22"/>
      <c r="K1809" s="22"/>
      <c r="L1809" s="22"/>
      <c r="M1809" s="22"/>
      <c r="O1809" s="22"/>
      <c r="P1809" s="22"/>
      <c r="Q1809" s="22"/>
    </row>
    <row r="1810" spans="2:17" x14ac:dyDescent="0.2">
      <c r="B1810" s="22"/>
      <c r="C1810" s="22"/>
      <c r="D1810" s="22"/>
      <c r="E1810" s="22"/>
      <c r="G1810" s="22"/>
      <c r="H1810" s="22"/>
      <c r="I1810" s="22"/>
      <c r="K1810" s="22"/>
      <c r="L1810" s="22"/>
      <c r="M1810" s="22"/>
      <c r="O1810" s="22"/>
      <c r="P1810" s="22"/>
      <c r="Q1810" s="22"/>
    </row>
    <row r="1811" spans="2:17" x14ac:dyDescent="0.2">
      <c r="B1811" s="22"/>
      <c r="C1811" s="22"/>
      <c r="D1811" s="22"/>
      <c r="E1811" s="22"/>
      <c r="G1811" s="22"/>
      <c r="H1811" s="22"/>
      <c r="I1811" s="22"/>
      <c r="K1811" s="22"/>
      <c r="L1811" s="22"/>
      <c r="M1811" s="22"/>
      <c r="O1811" s="22"/>
      <c r="P1811" s="22"/>
      <c r="Q1811" s="22"/>
    </row>
    <row r="1812" spans="2:17" x14ac:dyDescent="0.2">
      <c r="B1812" s="22"/>
      <c r="C1812" s="22"/>
      <c r="D1812" s="22"/>
      <c r="E1812" s="22"/>
      <c r="G1812" s="22"/>
      <c r="H1812" s="22"/>
      <c r="I1812" s="22"/>
      <c r="K1812" s="22"/>
      <c r="L1812" s="22"/>
      <c r="M1812" s="22"/>
      <c r="O1812" s="22"/>
      <c r="P1812" s="22"/>
      <c r="Q1812" s="22"/>
    </row>
    <row r="1813" spans="2:17" x14ac:dyDescent="0.2">
      <c r="B1813" s="22"/>
      <c r="C1813" s="22"/>
      <c r="D1813" s="22"/>
      <c r="E1813" s="22"/>
      <c r="G1813" s="22"/>
      <c r="H1813" s="22"/>
      <c r="I1813" s="22"/>
      <c r="K1813" s="22"/>
      <c r="L1813" s="22"/>
      <c r="M1813" s="22"/>
      <c r="O1813" s="22"/>
      <c r="P1813" s="22"/>
      <c r="Q1813" s="22"/>
    </row>
    <row r="1814" spans="2:17" x14ac:dyDescent="0.2">
      <c r="B1814" s="22"/>
      <c r="C1814" s="22"/>
      <c r="D1814" s="22"/>
      <c r="E1814" s="22"/>
      <c r="G1814" s="22"/>
      <c r="H1814" s="22"/>
      <c r="I1814" s="22"/>
      <c r="K1814" s="22"/>
      <c r="L1814" s="22"/>
      <c r="M1814" s="22"/>
      <c r="O1814" s="22"/>
      <c r="P1814" s="22"/>
      <c r="Q1814" s="22"/>
    </row>
    <row r="1815" spans="2:17" x14ac:dyDescent="0.2">
      <c r="B1815" s="22"/>
      <c r="C1815" s="22"/>
      <c r="D1815" s="22"/>
      <c r="E1815" s="22"/>
      <c r="G1815" s="22"/>
      <c r="H1815" s="22"/>
      <c r="I1815" s="22"/>
      <c r="K1815" s="22"/>
      <c r="L1815" s="22"/>
      <c r="M1815" s="22"/>
      <c r="O1815" s="22"/>
      <c r="P1815" s="22"/>
      <c r="Q1815" s="22"/>
    </row>
    <row r="1816" spans="2:17" x14ac:dyDescent="0.2">
      <c r="B1816" s="22"/>
      <c r="C1816" s="22"/>
      <c r="D1816" s="22"/>
      <c r="E1816" s="22"/>
      <c r="G1816" s="22"/>
      <c r="H1816" s="22"/>
      <c r="I1816" s="22"/>
      <c r="K1816" s="22"/>
      <c r="L1816" s="22"/>
      <c r="M1816" s="22"/>
      <c r="O1816" s="22"/>
      <c r="P1816" s="22"/>
      <c r="Q1816" s="22"/>
    </row>
    <row r="1817" spans="2:17" x14ac:dyDescent="0.2">
      <c r="B1817" s="22"/>
      <c r="C1817" s="22"/>
      <c r="D1817" s="22"/>
      <c r="E1817" s="22"/>
      <c r="G1817" s="22"/>
      <c r="H1817" s="22"/>
      <c r="I1817" s="22"/>
      <c r="K1817" s="22"/>
      <c r="L1817" s="22"/>
      <c r="M1817" s="22"/>
      <c r="O1817" s="22"/>
      <c r="P1817" s="22"/>
      <c r="Q1817" s="22"/>
    </row>
    <row r="1818" spans="2:17" x14ac:dyDescent="0.2">
      <c r="B1818" s="22"/>
      <c r="C1818" s="22"/>
      <c r="D1818" s="22"/>
      <c r="E1818" s="22"/>
      <c r="G1818" s="22"/>
      <c r="H1818" s="22"/>
      <c r="I1818" s="22"/>
      <c r="K1818" s="22"/>
      <c r="L1818" s="22"/>
      <c r="M1818" s="22"/>
      <c r="O1818" s="22"/>
      <c r="P1818" s="22"/>
      <c r="Q1818" s="22"/>
    </row>
    <row r="1819" spans="2:17" x14ac:dyDescent="0.2">
      <c r="B1819" s="22"/>
      <c r="C1819" s="22"/>
      <c r="D1819" s="22"/>
      <c r="E1819" s="22"/>
      <c r="G1819" s="22"/>
      <c r="H1819" s="22"/>
      <c r="I1819" s="22"/>
      <c r="K1819" s="22"/>
      <c r="L1819" s="22"/>
      <c r="M1819" s="22"/>
      <c r="O1819" s="22"/>
      <c r="P1819" s="22"/>
      <c r="Q1819" s="22"/>
    </row>
    <row r="1820" spans="2:17" x14ac:dyDescent="0.2">
      <c r="B1820" s="22"/>
      <c r="C1820" s="22"/>
      <c r="D1820" s="22"/>
      <c r="E1820" s="22"/>
      <c r="G1820" s="22"/>
      <c r="H1820" s="22"/>
      <c r="I1820" s="22"/>
      <c r="K1820" s="22"/>
      <c r="L1820" s="22"/>
      <c r="M1820" s="22"/>
      <c r="O1820" s="22"/>
      <c r="P1820" s="22"/>
      <c r="Q1820" s="22"/>
    </row>
    <row r="1821" spans="2:17" x14ac:dyDescent="0.2">
      <c r="B1821" s="22"/>
      <c r="C1821" s="22"/>
      <c r="D1821" s="22"/>
      <c r="E1821" s="22"/>
      <c r="G1821" s="22"/>
      <c r="H1821" s="22"/>
      <c r="I1821" s="22"/>
      <c r="K1821" s="22"/>
      <c r="L1821" s="22"/>
      <c r="M1821" s="22"/>
      <c r="O1821" s="22"/>
      <c r="P1821" s="22"/>
      <c r="Q1821" s="22"/>
    </row>
    <row r="1822" spans="2:17" x14ac:dyDescent="0.2">
      <c r="B1822" s="22"/>
      <c r="C1822" s="22"/>
      <c r="D1822" s="22"/>
      <c r="E1822" s="22"/>
      <c r="G1822" s="22"/>
      <c r="H1822" s="22"/>
      <c r="I1822" s="22"/>
      <c r="K1822" s="22"/>
      <c r="L1822" s="22"/>
      <c r="M1822" s="22"/>
      <c r="O1822" s="22"/>
      <c r="P1822" s="22"/>
      <c r="Q1822" s="22"/>
    </row>
    <row r="1823" spans="2:17" x14ac:dyDescent="0.2">
      <c r="B1823" s="22"/>
      <c r="C1823" s="22"/>
      <c r="D1823" s="22"/>
      <c r="E1823" s="22"/>
      <c r="G1823" s="22"/>
      <c r="H1823" s="22"/>
      <c r="I1823" s="22"/>
      <c r="K1823" s="22"/>
      <c r="L1823" s="22"/>
      <c r="M1823" s="22"/>
      <c r="O1823" s="22"/>
      <c r="P1823" s="22"/>
      <c r="Q1823" s="22"/>
    </row>
    <row r="1824" spans="2:17" x14ac:dyDescent="0.2">
      <c r="B1824" s="22"/>
      <c r="C1824" s="22"/>
      <c r="D1824" s="22"/>
      <c r="E1824" s="22"/>
      <c r="G1824" s="22"/>
      <c r="H1824" s="22"/>
      <c r="I1824" s="22"/>
      <c r="K1824" s="22"/>
      <c r="L1824" s="22"/>
      <c r="M1824" s="22"/>
      <c r="O1824" s="22"/>
      <c r="P1824" s="22"/>
      <c r="Q1824" s="22"/>
    </row>
    <row r="1825" spans="2:17" x14ac:dyDescent="0.2">
      <c r="B1825" s="22"/>
      <c r="C1825" s="22"/>
      <c r="D1825" s="22"/>
      <c r="E1825" s="22"/>
      <c r="G1825" s="22"/>
      <c r="H1825" s="22"/>
      <c r="I1825" s="22"/>
      <c r="K1825" s="22"/>
      <c r="L1825" s="22"/>
      <c r="M1825" s="22"/>
      <c r="O1825" s="22"/>
      <c r="P1825" s="22"/>
      <c r="Q1825" s="22"/>
    </row>
    <row r="1826" spans="2:17" x14ac:dyDescent="0.2">
      <c r="B1826" s="22"/>
      <c r="C1826" s="22"/>
      <c r="D1826" s="22"/>
      <c r="E1826" s="22"/>
      <c r="G1826" s="22"/>
      <c r="H1826" s="22"/>
      <c r="I1826" s="22"/>
      <c r="K1826" s="22"/>
      <c r="L1826" s="22"/>
      <c r="M1826" s="22"/>
      <c r="O1826" s="22"/>
      <c r="P1826" s="22"/>
      <c r="Q1826" s="22"/>
    </row>
    <row r="1827" spans="2:17" x14ac:dyDescent="0.2">
      <c r="B1827" s="22"/>
      <c r="C1827" s="22"/>
      <c r="D1827" s="22"/>
      <c r="E1827" s="22"/>
      <c r="G1827" s="22"/>
      <c r="H1827" s="22"/>
      <c r="I1827" s="22"/>
      <c r="K1827" s="22"/>
      <c r="L1827" s="22"/>
      <c r="M1827" s="22"/>
      <c r="O1827" s="22"/>
      <c r="P1827" s="22"/>
      <c r="Q1827" s="22"/>
    </row>
    <row r="1828" spans="2:17" x14ac:dyDescent="0.2">
      <c r="B1828" s="22"/>
      <c r="C1828" s="22"/>
      <c r="D1828" s="22"/>
      <c r="E1828" s="22"/>
      <c r="G1828" s="22"/>
      <c r="H1828" s="22"/>
      <c r="I1828" s="22"/>
      <c r="K1828" s="22"/>
      <c r="L1828" s="22"/>
      <c r="M1828" s="22"/>
      <c r="O1828" s="22"/>
      <c r="P1828" s="22"/>
      <c r="Q1828" s="22"/>
    </row>
    <row r="1829" spans="2:17" x14ac:dyDescent="0.2">
      <c r="B1829" s="22"/>
      <c r="C1829" s="22"/>
      <c r="D1829" s="22"/>
      <c r="E1829" s="22"/>
      <c r="G1829" s="22"/>
      <c r="H1829" s="22"/>
      <c r="I1829" s="22"/>
      <c r="K1829" s="22"/>
      <c r="L1829" s="22"/>
      <c r="M1829" s="22"/>
      <c r="O1829" s="22"/>
      <c r="P1829" s="22"/>
      <c r="Q1829" s="22"/>
    </row>
    <row r="1830" spans="2:17" x14ac:dyDescent="0.2">
      <c r="B1830" s="22"/>
      <c r="C1830" s="22"/>
      <c r="D1830" s="22"/>
      <c r="E1830" s="22"/>
      <c r="G1830" s="22"/>
      <c r="H1830" s="22"/>
      <c r="I1830" s="22"/>
      <c r="K1830" s="22"/>
      <c r="L1830" s="22"/>
      <c r="M1830" s="22"/>
      <c r="O1830" s="22"/>
      <c r="P1830" s="22"/>
      <c r="Q1830" s="22"/>
    </row>
    <row r="1831" spans="2:17" x14ac:dyDescent="0.2">
      <c r="B1831" s="22"/>
      <c r="C1831" s="22"/>
      <c r="D1831" s="22"/>
      <c r="E1831" s="22"/>
      <c r="G1831" s="22"/>
      <c r="H1831" s="22"/>
      <c r="I1831" s="22"/>
      <c r="K1831" s="22"/>
      <c r="L1831" s="22"/>
      <c r="M1831" s="22"/>
      <c r="O1831" s="22"/>
      <c r="P1831" s="22"/>
      <c r="Q1831" s="22"/>
    </row>
    <row r="1832" spans="2:17" x14ac:dyDescent="0.2">
      <c r="B1832" s="22"/>
      <c r="C1832" s="22"/>
      <c r="D1832" s="22"/>
      <c r="E1832" s="22"/>
      <c r="G1832" s="22"/>
      <c r="H1832" s="22"/>
      <c r="I1832" s="22"/>
      <c r="K1832" s="22"/>
      <c r="L1832" s="22"/>
      <c r="M1832" s="22"/>
      <c r="O1832" s="22"/>
      <c r="P1832" s="22"/>
      <c r="Q1832" s="22"/>
    </row>
    <row r="1833" spans="2:17" x14ac:dyDescent="0.2">
      <c r="B1833" s="22"/>
      <c r="C1833" s="22"/>
      <c r="D1833" s="22"/>
      <c r="E1833" s="22"/>
      <c r="G1833" s="22"/>
      <c r="H1833" s="22"/>
      <c r="I1833" s="22"/>
      <c r="K1833" s="22"/>
      <c r="L1833" s="22"/>
      <c r="M1833" s="22"/>
      <c r="O1833" s="22"/>
      <c r="P1833" s="22"/>
      <c r="Q1833" s="22"/>
    </row>
    <row r="1834" spans="2:17" x14ac:dyDescent="0.2">
      <c r="B1834" s="22"/>
      <c r="C1834" s="22"/>
      <c r="D1834" s="22"/>
      <c r="E1834" s="22"/>
      <c r="G1834" s="22"/>
      <c r="H1834" s="22"/>
      <c r="I1834" s="22"/>
      <c r="K1834" s="22"/>
      <c r="L1834" s="22"/>
      <c r="M1834" s="22"/>
      <c r="O1834" s="22"/>
      <c r="P1834" s="22"/>
      <c r="Q1834" s="22"/>
    </row>
    <row r="1835" spans="2:17" x14ac:dyDescent="0.2">
      <c r="B1835" s="22"/>
      <c r="C1835" s="22"/>
      <c r="D1835" s="22"/>
      <c r="E1835" s="22"/>
      <c r="G1835" s="22"/>
      <c r="H1835" s="22"/>
      <c r="I1835" s="22"/>
      <c r="K1835" s="22"/>
      <c r="L1835" s="22"/>
      <c r="M1835" s="22"/>
      <c r="O1835" s="22"/>
      <c r="P1835" s="22"/>
      <c r="Q1835" s="22"/>
    </row>
    <row r="1836" spans="2:17" x14ac:dyDescent="0.2">
      <c r="B1836" s="22"/>
      <c r="C1836" s="22"/>
      <c r="D1836" s="22"/>
      <c r="E1836" s="22"/>
      <c r="G1836" s="22"/>
      <c r="H1836" s="22"/>
      <c r="I1836" s="22"/>
      <c r="K1836" s="22"/>
      <c r="L1836" s="22"/>
      <c r="M1836" s="22"/>
      <c r="O1836" s="22"/>
      <c r="P1836" s="22"/>
      <c r="Q1836" s="22"/>
    </row>
    <row r="1837" spans="2:17" x14ac:dyDescent="0.2">
      <c r="B1837" s="22"/>
      <c r="C1837" s="22"/>
      <c r="D1837" s="22"/>
      <c r="E1837" s="22"/>
      <c r="G1837" s="22"/>
      <c r="H1837" s="22"/>
      <c r="I1837" s="22"/>
      <c r="K1837" s="22"/>
      <c r="L1837" s="22"/>
      <c r="M1837" s="22"/>
      <c r="O1837" s="22"/>
      <c r="P1837" s="22"/>
      <c r="Q1837" s="22"/>
    </row>
    <row r="1838" spans="2:17" x14ac:dyDescent="0.2">
      <c r="B1838" s="22"/>
      <c r="C1838" s="22"/>
      <c r="D1838" s="22"/>
      <c r="E1838" s="22"/>
      <c r="G1838" s="22"/>
      <c r="H1838" s="22"/>
      <c r="I1838" s="22"/>
      <c r="K1838" s="22"/>
      <c r="L1838" s="22"/>
      <c r="M1838" s="22"/>
      <c r="O1838" s="22"/>
      <c r="P1838" s="22"/>
      <c r="Q1838" s="22"/>
    </row>
    <row r="1839" spans="2:17" x14ac:dyDescent="0.2">
      <c r="B1839" s="22"/>
      <c r="C1839" s="22"/>
      <c r="D1839" s="22"/>
      <c r="E1839" s="22"/>
      <c r="G1839" s="22"/>
      <c r="H1839" s="22"/>
      <c r="I1839" s="22"/>
      <c r="K1839" s="22"/>
      <c r="L1839" s="22"/>
      <c r="M1839" s="22"/>
      <c r="O1839" s="22"/>
      <c r="P1839" s="22"/>
      <c r="Q1839" s="22"/>
    </row>
    <row r="1840" spans="2:17" x14ac:dyDescent="0.2">
      <c r="B1840" s="22"/>
      <c r="C1840" s="22"/>
      <c r="D1840" s="22"/>
      <c r="E1840" s="22"/>
      <c r="G1840" s="22"/>
      <c r="H1840" s="22"/>
      <c r="I1840" s="22"/>
      <c r="K1840" s="22"/>
      <c r="L1840" s="22"/>
      <c r="M1840" s="22"/>
      <c r="O1840" s="22"/>
      <c r="P1840" s="22"/>
      <c r="Q1840" s="22"/>
    </row>
    <row r="1841" spans="2:17" x14ac:dyDescent="0.2">
      <c r="B1841" s="22"/>
      <c r="C1841" s="22"/>
      <c r="D1841" s="22"/>
      <c r="E1841" s="22"/>
      <c r="G1841" s="22"/>
      <c r="H1841" s="22"/>
      <c r="I1841" s="22"/>
      <c r="K1841" s="22"/>
      <c r="L1841" s="22"/>
      <c r="M1841" s="22"/>
      <c r="O1841" s="22"/>
      <c r="P1841" s="22"/>
      <c r="Q1841" s="22"/>
    </row>
    <row r="1842" spans="2:17" x14ac:dyDescent="0.2">
      <c r="B1842" s="22"/>
      <c r="C1842" s="22"/>
      <c r="D1842" s="22"/>
      <c r="E1842" s="22"/>
      <c r="G1842" s="22"/>
      <c r="H1842" s="22"/>
      <c r="I1842" s="22"/>
      <c r="K1842" s="22"/>
      <c r="L1842" s="22"/>
      <c r="M1842" s="22"/>
      <c r="O1842" s="22"/>
      <c r="P1842" s="22"/>
      <c r="Q1842" s="22"/>
    </row>
    <row r="1843" spans="2:17" x14ac:dyDescent="0.2">
      <c r="B1843" s="22"/>
      <c r="C1843" s="22"/>
      <c r="D1843" s="22"/>
      <c r="E1843" s="22"/>
      <c r="G1843" s="22"/>
      <c r="H1843" s="22"/>
      <c r="I1843" s="22"/>
      <c r="K1843" s="22"/>
      <c r="L1843" s="22"/>
      <c r="M1843" s="22"/>
      <c r="O1843" s="22"/>
      <c r="P1843" s="22"/>
      <c r="Q1843" s="22"/>
    </row>
    <row r="1844" spans="2:17" x14ac:dyDescent="0.2">
      <c r="B1844" s="22"/>
      <c r="C1844" s="22"/>
      <c r="D1844" s="22"/>
      <c r="E1844" s="22"/>
      <c r="G1844" s="22"/>
      <c r="H1844" s="22"/>
      <c r="I1844" s="22"/>
      <c r="K1844" s="22"/>
      <c r="L1844" s="22"/>
      <c r="M1844" s="22"/>
      <c r="O1844" s="22"/>
      <c r="P1844" s="22"/>
      <c r="Q1844" s="22"/>
    </row>
    <row r="1845" spans="2:17" x14ac:dyDescent="0.2">
      <c r="B1845" s="22"/>
      <c r="C1845" s="22"/>
      <c r="D1845" s="22"/>
      <c r="E1845" s="22"/>
      <c r="G1845" s="22"/>
      <c r="H1845" s="22"/>
      <c r="I1845" s="22"/>
      <c r="K1845" s="22"/>
      <c r="L1845" s="22"/>
      <c r="M1845" s="22"/>
      <c r="O1845" s="22"/>
      <c r="P1845" s="22"/>
      <c r="Q1845" s="22"/>
    </row>
    <row r="1846" spans="2:17" x14ac:dyDescent="0.2">
      <c r="B1846" s="22"/>
      <c r="C1846" s="22"/>
      <c r="D1846" s="22"/>
      <c r="E1846" s="22"/>
      <c r="G1846" s="22"/>
      <c r="H1846" s="22"/>
      <c r="I1846" s="22"/>
      <c r="K1846" s="22"/>
      <c r="L1846" s="22"/>
      <c r="M1846" s="22"/>
      <c r="O1846" s="22"/>
      <c r="P1846" s="22"/>
      <c r="Q1846" s="22"/>
    </row>
    <row r="1847" spans="2:17" x14ac:dyDescent="0.2">
      <c r="B1847" s="22"/>
      <c r="C1847" s="22"/>
      <c r="D1847" s="22"/>
      <c r="E1847" s="22"/>
      <c r="G1847" s="22"/>
      <c r="H1847" s="22"/>
      <c r="I1847" s="22"/>
      <c r="K1847" s="22"/>
      <c r="L1847" s="22"/>
      <c r="M1847" s="22"/>
      <c r="O1847" s="22"/>
      <c r="P1847" s="22"/>
      <c r="Q1847" s="22"/>
    </row>
    <row r="1848" spans="2:17" x14ac:dyDescent="0.2">
      <c r="B1848" s="22"/>
      <c r="C1848" s="22"/>
      <c r="D1848" s="22"/>
      <c r="E1848" s="22"/>
      <c r="G1848" s="22"/>
      <c r="H1848" s="22"/>
      <c r="I1848" s="22"/>
      <c r="K1848" s="22"/>
      <c r="L1848" s="22"/>
      <c r="M1848" s="22"/>
      <c r="O1848" s="22"/>
      <c r="P1848" s="22"/>
      <c r="Q1848" s="22"/>
    </row>
    <row r="1849" spans="2:17" x14ac:dyDescent="0.2">
      <c r="B1849" s="22"/>
      <c r="C1849" s="22"/>
      <c r="D1849" s="22"/>
      <c r="E1849" s="22"/>
      <c r="G1849" s="22"/>
      <c r="H1849" s="22"/>
      <c r="I1849" s="22"/>
      <c r="K1849" s="22"/>
      <c r="L1849" s="22"/>
      <c r="M1849" s="22"/>
      <c r="O1849" s="22"/>
      <c r="P1849" s="22"/>
      <c r="Q1849" s="22"/>
    </row>
    <row r="1850" spans="2:17" x14ac:dyDescent="0.2">
      <c r="B1850" s="22"/>
      <c r="C1850" s="22"/>
      <c r="D1850" s="22"/>
      <c r="E1850" s="22"/>
      <c r="G1850" s="22"/>
      <c r="H1850" s="22"/>
      <c r="I1850" s="22"/>
      <c r="K1850" s="22"/>
      <c r="L1850" s="22"/>
      <c r="M1850" s="22"/>
      <c r="O1850" s="22"/>
      <c r="P1850" s="22"/>
      <c r="Q1850" s="22"/>
    </row>
    <row r="1851" spans="2:17" x14ac:dyDescent="0.2">
      <c r="B1851" s="22"/>
      <c r="C1851" s="22"/>
      <c r="D1851" s="22"/>
      <c r="E1851" s="22"/>
      <c r="G1851" s="22"/>
      <c r="H1851" s="22"/>
      <c r="I1851" s="22"/>
      <c r="K1851" s="22"/>
      <c r="L1851" s="22"/>
      <c r="M1851" s="22"/>
      <c r="O1851" s="22"/>
      <c r="P1851" s="22"/>
      <c r="Q1851" s="22"/>
    </row>
    <row r="1852" spans="2:17" x14ac:dyDescent="0.2">
      <c r="B1852" s="22"/>
      <c r="C1852" s="22"/>
      <c r="D1852" s="22"/>
      <c r="E1852" s="22"/>
      <c r="G1852" s="22"/>
      <c r="H1852" s="22"/>
      <c r="I1852" s="22"/>
      <c r="K1852" s="22"/>
      <c r="L1852" s="22"/>
      <c r="M1852" s="22"/>
      <c r="O1852" s="22"/>
      <c r="P1852" s="22"/>
      <c r="Q1852" s="22"/>
    </row>
    <row r="1853" spans="2:17" x14ac:dyDescent="0.2">
      <c r="B1853" s="22"/>
      <c r="C1853" s="22"/>
      <c r="D1853" s="22"/>
      <c r="E1853" s="22"/>
      <c r="G1853" s="22"/>
      <c r="H1853" s="22"/>
      <c r="I1853" s="22"/>
      <c r="K1853" s="22"/>
      <c r="L1853" s="22"/>
      <c r="M1853" s="22"/>
      <c r="O1853" s="22"/>
      <c r="P1853" s="22"/>
      <c r="Q1853" s="22"/>
    </row>
    <row r="1854" spans="2:17" x14ac:dyDescent="0.2">
      <c r="B1854" s="22"/>
      <c r="C1854" s="22"/>
      <c r="D1854" s="22"/>
      <c r="E1854" s="22"/>
      <c r="G1854" s="22"/>
      <c r="H1854" s="22"/>
      <c r="I1854" s="22"/>
      <c r="K1854" s="22"/>
      <c r="L1854" s="22"/>
      <c r="M1854" s="22"/>
      <c r="O1854" s="22"/>
      <c r="P1854" s="22"/>
      <c r="Q1854" s="22"/>
    </row>
    <row r="1855" spans="2:17" x14ac:dyDescent="0.2">
      <c r="B1855" s="22"/>
      <c r="C1855" s="22"/>
      <c r="D1855" s="22"/>
      <c r="E1855" s="22"/>
      <c r="G1855" s="22"/>
      <c r="H1855" s="22"/>
      <c r="I1855" s="22"/>
      <c r="K1855" s="22"/>
      <c r="L1855" s="22"/>
      <c r="M1855" s="22"/>
      <c r="O1855" s="22"/>
      <c r="P1855" s="22"/>
      <c r="Q1855" s="22"/>
    </row>
    <row r="1856" spans="2:17" x14ac:dyDescent="0.2">
      <c r="B1856" s="22"/>
      <c r="C1856" s="22"/>
      <c r="D1856" s="22"/>
      <c r="E1856" s="22"/>
      <c r="G1856" s="22"/>
      <c r="H1856" s="22"/>
      <c r="I1856" s="22"/>
      <c r="K1856" s="22"/>
      <c r="L1856" s="22"/>
      <c r="M1856" s="22"/>
      <c r="O1856" s="22"/>
      <c r="P1856" s="22"/>
      <c r="Q1856" s="22"/>
    </row>
    <row r="1857" spans="2:17" x14ac:dyDescent="0.2">
      <c r="B1857" s="22"/>
      <c r="C1857" s="22"/>
      <c r="D1857" s="22"/>
      <c r="E1857" s="22"/>
      <c r="G1857" s="22"/>
      <c r="H1857" s="22"/>
      <c r="I1857" s="22"/>
      <c r="K1857" s="22"/>
      <c r="L1857" s="22"/>
      <c r="M1857" s="22"/>
      <c r="O1857" s="22"/>
      <c r="P1857" s="22"/>
      <c r="Q1857" s="22"/>
    </row>
    <row r="1858" spans="2:17" x14ac:dyDescent="0.2">
      <c r="B1858" s="22"/>
      <c r="C1858" s="22"/>
      <c r="D1858" s="22"/>
      <c r="E1858" s="22"/>
      <c r="G1858" s="22"/>
      <c r="H1858" s="22"/>
      <c r="I1858" s="22"/>
      <c r="K1858" s="22"/>
      <c r="L1858" s="22"/>
      <c r="M1858" s="22"/>
      <c r="O1858" s="22"/>
      <c r="P1858" s="22"/>
      <c r="Q1858" s="22"/>
    </row>
    <row r="1859" spans="2:17" x14ac:dyDescent="0.2">
      <c r="B1859" s="22"/>
      <c r="C1859" s="22"/>
      <c r="D1859" s="22"/>
      <c r="E1859" s="22"/>
      <c r="G1859" s="22"/>
      <c r="H1859" s="22"/>
      <c r="I1859" s="22"/>
      <c r="K1859" s="22"/>
      <c r="L1859" s="22"/>
      <c r="M1859" s="22"/>
      <c r="O1859" s="22"/>
      <c r="P1859" s="22"/>
      <c r="Q1859" s="22"/>
    </row>
    <row r="1860" spans="2:17" x14ac:dyDescent="0.2">
      <c r="B1860" s="22"/>
      <c r="C1860" s="22"/>
      <c r="D1860" s="22"/>
      <c r="E1860" s="22"/>
      <c r="G1860" s="22"/>
      <c r="H1860" s="22"/>
      <c r="I1860" s="22"/>
      <c r="K1860" s="22"/>
      <c r="L1860" s="22"/>
      <c r="M1860" s="22"/>
      <c r="O1860" s="22"/>
      <c r="P1860" s="22"/>
      <c r="Q1860" s="22"/>
    </row>
    <row r="1861" spans="2:17" x14ac:dyDescent="0.2">
      <c r="B1861" s="22"/>
      <c r="C1861" s="22"/>
      <c r="D1861" s="22"/>
      <c r="E1861" s="22"/>
      <c r="G1861" s="22"/>
      <c r="H1861" s="22"/>
      <c r="I1861" s="22"/>
      <c r="K1861" s="22"/>
      <c r="L1861" s="22"/>
      <c r="M1861" s="22"/>
      <c r="O1861" s="22"/>
      <c r="P1861" s="22"/>
      <c r="Q1861" s="22"/>
    </row>
    <row r="1862" spans="2:17" x14ac:dyDescent="0.2">
      <c r="B1862" s="22"/>
      <c r="C1862" s="22"/>
      <c r="D1862" s="22"/>
      <c r="E1862" s="22"/>
      <c r="G1862" s="22"/>
      <c r="H1862" s="22"/>
      <c r="I1862" s="22"/>
      <c r="K1862" s="22"/>
      <c r="L1862" s="22"/>
      <c r="M1862" s="22"/>
      <c r="O1862" s="22"/>
      <c r="P1862" s="22"/>
      <c r="Q1862" s="22"/>
    </row>
    <row r="1863" spans="2:17" x14ac:dyDescent="0.2">
      <c r="B1863" s="22"/>
      <c r="C1863" s="22"/>
      <c r="D1863" s="22"/>
      <c r="E1863" s="22"/>
      <c r="G1863" s="22"/>
      <c r="H1863" s="22"/>
      <c r="I1863" s="22"/>
      <c r="K1863" s="22"/>
      <c r="L1863" s="22"/>
      <c r="M1863" s="22"/>
      <c r="O1863" s="22"/>
      <c r="P1863" s="22"/>
      <c r="Q1863" s="22"/>
    </row>
    <row r="1864" spans="2:17" x14ac:dyDescent="0.2">
      <c r="B1864" s="22"/>
      <c r="C1864" s="22"/>
      <c r="D1864" s="22"/>
      <c r="E1864" s="22"/>
      <c r="G1864" s="22"/>
      <c r="H1864" s="22"/>
      <c r="I1864" s="22"/>
      <c r="K1864" s="22"/>
      <c r="L1864" s="22"/>
      <c r="M1864" s="22"/>
      <c r="O1864" s="22"/>
      <c r="P1864" s="22"/>
      <c r="Q1864" s="22"/>
    </row>
    <row r="1865" spans="2:17" x14ac:dyDescent="0.2">
      <c r="B1865" s="22"/>
      <c r="C1865" s="22"/>
      <c r="D1865" s="22"/>
      <c r="E1865" s="22"/>
      <c r="G1865" s="22"/>
      <c r="H1865" s="22"/>
      <c r="I1865" s="22"/>
      <c r="K1865" s="22"/>
      <c r="L1865" s="22"/>
      <c r="M1865" s="22"/>
      <c r="O1865" s="22"/>
      <c r="P1865" s="22"/>
      <c r="Q1865" s="22"/>
    </row>
    <row r="1866" spans="2:17" x14ac:dyDescent="0.2">
      <c r="B1866" s="22"/>
      <c r="C1866" s="22"/>
      <c r="D1866" s="22"/>
      <c r="E1866" s="22"/>
      <c r="G1866" s="22"/>
      <c r="H1866" s="22"/>
      <c r="I1866" s="22"/>
      <c r="K1866" s="22"/>
      <c r="L1866" s="22"/>
      <c r="M1866" s="22"/>
      <c r="O1866" s="22"/>
      <c r="P1866" s="22"/>
      <c r="Q1866" s="22"/>
    </row>
    <row r="1867" spans="2:17" x14ac:dyDescent="0.2">
      <c r="B1867" s="22"/>
      <c r="C1867" s="22"/>
      <c r="D1867" s="22"/>
      <c r="E1867" s="22"/>
      <c r="G1867" s="22"/>
      <c r="H1867" s="22"/>
      <c r="I1867" s="22"/>
      <c r="K1867" s="22"/>
      <c r="L1867" s="22"/>
      <c r="M1867" s="22"/>
      <c r="O1867" s="22"/>
      <c r="P1867" s="22"/>
      <c r="Q1867" s="22"/>
    </row>
    <row r="1868" spans="2:17" x14ac:dyDescent="0.2">
      <c r="B1868" s="22"/>
      <c r="C1868" s="22"/>
      <c r="D1868" s="22"/>
      <c r="E1868" s="22"/>
      <c r="G1868" s="22"/>
      <c r="H1868" s="22"/>
      <c r="I1868" s="22"/>
      <c r="K1868" s="22"/>
      <c r="L1868" s="22"/>
      <c r="M1868" s="22"/>
      <c r="O1868" s="22"/>
      <c r="P1868" s="22"/>
      <c r="Q1868" s="22"/>
    </row>
    <row r="1869" spans="2:17" x14ac:dyDescent="0.2">
      <c r="B1869" s="22"/>
      <c r="C1869" s="22"/>
      <c r="D1869" s="22"/>
      <c r="E1869" s="22"/>
      <c r="G1869" s="22"/>
      <c r="H1869" s="22"/>
      <c r="I1869" s="22"/>
      <c r="K1869" s="22"/>
      <c r="L1869" s="22"/>
      <c r="M1869" s="22"/>
      <c r="O1869" s="22"/>
      <c r="P1869" s="22"/>
      <c r="Q1869" s="22"/>
    </row>
    <row r="1870" spans="2:17" x14ac:dyDescent="0.2">
      <c r="B1870" s="22"/>
      <c r="C1870" s="22"/>
      <c r="D1870" s="22"/>
      <c r="E1870" s="22"/>
      <c r="G1870" s="22"/>
      <c r="H1870" s="22"/>
      <c r="I1870" s="22"/>
      <c r="K1870" s="22"/>
      <c r="L1870" s="22"/>
      <c r="M1870" s="22"/>
      <c r="O1870" s="22"/>
      <c r="P1870" s="22"/>
      <c r="Q1870" s="22"/>
    </row>
    <row r="1871" spans="2:17" x14ac:dyDescent="0.2">
      <c r="B1871" s="22"/>
      <c r="C1871" s="22"/>
      <c r="D1871" s="22"/>
      <c r="E1871" s="22"/>
      <c r="G1871" s="22"/>
      <c r="H1871" s="22"/>
      <c r="I1871" s="22"/>
      <c r="K1871" s="22"/>
      <c r="L1871" s="22"/>
      <c r="M1871" s="22"/>
      <c r="O1871" s="22"/>
      <c r="P1871" s="22"/>
      <c r="Q1871" s="22"/>
    </row>
    <row r="1872" spans="2:17" x14ac:dyDescent="0.2">
      <c r="B1872" s="22"/>
      <c r="C1872" s="22"/>
      <c r="D1872" s="22"/>
      <c r="E1872" s="22"/>
      <c r="G1872" s="22"/>
      <c r="H1872" s="22"/>
      <c r="I1872" s="22"/>
      <c r="K1872" s="22"/>
      <c r="L1872" s="22"/>
      <c r="M1872" s="22"/>
      <c r="O1872" s="22"/>
      <c r="P1872" s="22"/>
      <c r="Q1872" s="22"/>
    </row>
    <row r="1873" spans="2:17" x14ac:dyDescent="0.2">
      <c r="B1873" s="22"/>
      <c r="C1873" s="22"/>
      <c r="D1873" s="22"/>
      <c r="E1873" s="22"/>
      <c r="G1873" s="22"/>
      <c r="H1873" s="22"/>
      <c r="I1873" s="22"/>
      <c r="K1873" s="22"/>
      <c r="L1873" s="22"/>
      <c r="M1873" s="22"/>
      <c r="O1873" s="22"/>
      <c r="P1873" s="22"/>
      <c r="Q1873" s="22"/>
    </row>
    <row r="1874" spans="2:17" x14ac:dyDescent="0.2">
      <c r="B1874" s="22"/>
      <c r="C1874" s="22"/>
      <c r="D1874" s="22"/>
      <c r="E1874" s="22"/>
      <c r="G1874" s="22"/>
      <c r="H1874" s="22"/>
      <c r="I1874" s="22"/>
      <c r="K1874" s="22"/>
      <c r="L1874" s="22"/>
      <c r="M1874" s="22"/>
      <c r="O1874" s="22"/>
      <c r="P1874" s="22"/>
      <c r="Q1874" s="22"/>
    </row>
    <row r="1875" spans="2:17" x14ac:dyDescent="0.2">
      <c r="B1875" s="22"/>
      <c r="C1875" s="22"/>
      <c r="D1875" s="22"/>
      <c r="E1875" s="22"/>
      <c r="G1875" s="22"/>
      <c r="H1875" s="22"/>
      <c r="I1875" s="22"/>
      <c r="K1875" s="22"/>
      <c r="L1875" s="22"/>
      <c r="M1875" s="22"/>
      <c r="O1875" s="22"/>
      <c r="P1875" s="22"/>
      <c r="Q1875" s="22"/>
    </row>
    <row r="1876" spans="2:17" x14ac:dyDescent="0.2">
      <c r="B1876" s="22"/>
      <c r="C1876" s="22"/>
      <c r="D1876" s="22"/>
      <c r="E1876" s="22"/>
      <c r="G1876" s="22"/>
      <c r="H1876" s="22"/>
      <c r="I1876" s="22"/>
      <c r="K1876" s="22"/>
      <c r="L1876" s="22"/>
      <c r="M1876" s="22"/>
      <c r="O1876" s="22"/>
      <c r="P1876" s="22"/>
      <c r="Q1876" s="22"/>
    </row>
    <row r="1877" spans="2:17" x14ac:dyDescent="0.2">
      <c r="B1877" s="22"/>
      <c r="C1877" s="22"/>
      <c r="D1877" s="22"/>
      <c r="E1877" s="22"/>
      <c r="G1877" s="22"/>
      <c r="H1877" s="22"/>
      <c r="I1877" s="22"/>
      <c r="K1877" s="22"/>
      <c r="L1877" s="22"/>
      <c r="M1877" s="22"/>
      <c r="O1877" s="22"/>
      <c r="P1877" s="22"/>
      <c r="Q1877" s="22"/>
    </row>
    <row r="1878" spans="2:17" x14ac:dyDescent="0.2">
      <c r="B1878" s="22"/>
      <c r="C1878" s="22"/>
      <c r="D1878" s="22"/>
      <c r="E1878" s="22"/>
      <c r="G1878" s="22"/>
      <c r="H1878" s="22"/>
      <c r="I1878" s="22"/>
      <c r="K1878" s="22"/>
      <c r="L1878" s="22"/>
      <c r="M1878" s="22"/>
      <c r="O1878" s="22"/>
      <c r="P1878" s="22"/>
      <c r="Q1878" s="22"/>
    </row>
    <row r="1879" spans="2:17" x14ac:dyDescent="0.2">
      <c r="B1879" s="22"/>
      <c r="C1879" s="22"/>
      <c r="D1879" s="22"/>
      <c r="E1879" s="22"/>
      <c r="G1879" s="22"/>
      <c r="H1879" s="22"/>
      <c r="I1879" s="22"/>
      <c r="K1879" s="22"/>
      <c r="L1879" s="22"/>
      <c r="M1879" s="22"/>
      <c r="O1879" s="22"/>
      <c r="P1879" s="22"/>
      <c r="Q1879" s="22"/>
    </row>
    <row r="1880" spans="2:17" x14ac:dyDescent="0.2">
      <c r="B1880" s="22"/>
      <c r="C1880" s="22"/>
      <c r="D1880" s="22"/>
      <c r="E1880" s="22"/>
      <c r="G1880" s="22"/>
      <c r="H1880" s="22"/>
      <c r="I1880" s="22"/>
      <c r="K1880" s="22"/>
      <c r="L1880" s="22"/>
      <c r="M1880" s="22"/>
      <c r="O1880" s="22"/>
      <c r="P1880" s="22"/>
      <c r="Q1880" s="22"/>
    </row>
    <row r="1881" spans="2:17" x14ac:dyDescent="0.2">
      <c r="B1881" s="22"/>
      <c r="C1881" s="22"/>
      <c r="D1881" s="22"/>
      <c r="E1881" s="22"/>
      <c r="G1881" s="22"/>
      <c r="H1881" s="22"/>
      <c r="I1881" s="22"/>
      <c r="K1881" s="22"/>
      <c r="L1881" s="22"/>
      <c r="M1881" s="22"/>
      <c r="O1881" s="22"/>
      <c r="P1881" s="22"/>
      <c r="Q1881" s="22"/>
    </row>
    <row r="1882" spans="2:17" x14ac:dyDescent="0.2">
      <c r="B1882" s="22"/>
      <c r="C1882" s="22"/>
      <c r="D1882" s="22"/>
      <c r="E1882" s="22"/>
      <c r="G1882" s="22"/>
      <c r="H1882" s="22"/>
      <c r="I1882" s="22"/>
      <c r="K1882" s="22"/>
      <c r="L1882" s="22"/>
      <c r="M1882" s="22"/>
      <c r="O1882" s="22"/>
      <c r="P1882" s="22"/>
      <c r="Q1882" s="22"/>
    </row>
    <row r="1883" spans="2:17" x14ac:dyDescent="0.2">
      <c r="B1883" s="22"/>
      <c r="C1883" s="22"/>
      <c r="D1883" s="22"/>
      <c r="E1883" s="22"/>
      <c r="G1883" s="22"/>
      <c r="H1883" s="22"/>
      <c r="I1883" s="22"/>
      <c r="K1883" s="22"/>
      <c r="L1883" s="22"/>
      <c r="M1883" s="22"/>
      <c r="O1883" s="22"/>
      <c r="P1883" s="22"/>
      <c r="Q1883" s="22"/>
    </row>
    <row r="1884" spans="2:17" x14ac:dyDescent="0.2">
      <c r="B1884" s="22"/>
      <c r="C1884" s="22"/>
      <c r="D1884" s="22"/>
      <c r="E1884" s="22"/>
      <c r="G1884" s="22"/>
      <c r="H1884" s="22"/>
      <c r="I1884" s="22"/>
      <c r="K1884" s="22"/>
      <c r="L1884" s="22"/>
      <c r="M1884" s="22"/>
      <c r="O1884" s="22"/>
      <c r="P1884" s="22"/>
      <c r="Q1884" s="22"/>
    </row>
    <row r="1885" spans="2:17" x14ac:dyDescent="0.2">
      <c r="B1885" s="22"/>
      <c r="C1885" s="22"/>
      <c r="D1885" s="22"/>
      <c r="E1885" s="22"/>
      <c r="G1885" s="22"/>
      <c r="H1885" s="22"/>
      <c r="I1885" s="22"/>
      <c r="K1885" s="22"/>
      <c r="L1885" s="22"/>
      <c r="M1885" s="22"/>
      <c r="O1885" s="22"/>
      <c r="P1885" s="22"/>
      <c r="Q1885" s="22"/>
    </row>
    <row r="1886" spans="2:17" x14ac:dyDescent="0.2">
      <c r="B1886" s="22"/>
      <c r="C1886" s="22"/>
      <c r="D1886" s="22"/>
      <c r="E1886" s="22"/>
      <c r="G1886" s="22"/>
      <c r="H1886" s="22"/>
      <c r="I1886" s="22"/>
      <c r="K1886" s="22"/>
      <c r="L1886" s="22"/>
      <c r="M1886" s="22"/>
      <c r="O1886" s="22"/>
      <c r="P1886" s="22"/>
      <c r="Q1886" s="22"/>
    </row>
    <row r="1887" spans="2:17" x14ac:dyDescent="0.2">
      <c r="B1887" s="22"/>
      <c r="C1887" s="22"/>
      <c r="D1887" s="22"/>
      <c r="E1887" s="22"/>
      <c r="G1887" s="22"/>
      <c r="H1887" s="22"/>
      <c r="I1887" s="22"/>
      <c r="K1887" s="22"/>
      <c r="L1887" s="22"/>
      <c r="M1887" s="22"/>
      <c r="O1887" s="22"/>
      <c r="P1887" s="22"/>
      <c r="Q1887" s="22"/>
    </row>
    <row r="1888" spans="2:17" x14ac:dyDescent="0.2">
      <c r="B1888" s="22"/>
      <c r="C1888" s="22"/>
      <c r="D1888" s="22"/>
      <c r="E1888" s="22"/>
      <c r="G1888" s="22"/>
      <c r="H1888" s="22"/>
      <c r="I1888" s="22"/>
      <c r="K1888" s="22"/>
      <c r="L1888" s="22"/>
      <c r="M1888" s="22"/>
      <c r="O1888" s="22"/>
      <c r="P1888" s="22"/>
      <c r="Q1888" s="22"/>
    </row>
    <row r="1889" spans="2:17" x14ac:dyDescent="0.2">
      <c r="B1889" s="22"/>
      <c r="C1889" s="22"/>
      <c r="D1889" s="22"/>
      <c r="E1889" s="22"/>
      <c r="G1889" s="22"/>
      <c r="H1889" s="22"/>
      <c r="I1889" s="22"/>
      <c r="K1889" s="22"/>
      <c r="L1889" s="22"/>
      <c r="M1889" s="22"/>
      <c r="O1889" s="22"/>
      <c r="P1889" s="22"/>
      <c r="Q1889" s="22"/>
    </row>
    <row r="1890" spans="2:17" x14ac:dyDescent="0.2">
      <c r="B1890" s="22"/>
      <c r="C1890" s="22"/>
      <c r="D1890" s="22"/>
      <c r="E1890" s="22"/>
      <c r="G1890" s="22"/>
      <c r="H1890" s="22"/>
      <c r="I1890" s="22"/>
      <c r="K1890" s="22"/>
      <c r="L1890" s="22"/>
      <c r="M1890" s="22"/>
      <c r="O1890" s="22"/>
      <c r="P1890" s="22"/>
      <c r="Q1890" s="22"/>
    </row>
    <row r="1891" spans="2:17" x14ac:dyDescent="0.2">
      <c r="B1891" s="22"/>
      <c r="C1891" s="22"/>
      <c r="D1891" s="22"/>
      <c r="E1891" s="22"/>
      <c r="G1891" s="22"/>
      <c r="H1891" s="22"/>
      <c r="I1891" s="22"/>
      <c r="K1891" s="22"/>
      <c r="L1891" s="22"/>
      <c r="M1891" s="22"/>
      <c r="O1891" s="22"/>
      <c r="P1891" s="22"/>
      <c r="Q1891" s="22"/>
    </row>
    <row r="1892" spans="2:17" x14ac:dyDescent="0.2">
      <c r="B1892" s="22"/>
      <c r="C1892" s="22"/>
      <c r="D1892" s="22"/>
      <c r="E1892" s="22"/>
      <c r="G1892" s="22"/>
      <c r="H1892" s="22"/>
      <c r="I1892" s="22"/>
      <c r="K1892" s="22"/>
      <c r="L1892" s="22"/>
      <c r="M1892" s="22"/>
      <c r="O1892" s="22"/>
      <c r="P1892" s="22"/>
      <c r="Q1892" s="22"/>
    </row>
    <row r="1893" spans="2:17" x14ac:dyDescent="0.2">
      <c r="B1893" s="22"/>
      <c r="C1893" s="22"/>
      <c r="D1893" s="22"/>
      <c r="E1893" s="22"/>
      <c r="G1893" s="22"/>
      <c r="H1893" s="22"/>
      <c r="I1893" s="22"/>
      <c r="K1893" s="22"/>
      <c r="L1893" s="22"/>
      <c r="M1893" s="22"/>
      <c r="O1893" s="22"/>
      <c r="P1893" s="22"/>
      <c r="Q1893" s="22"/>
    </row>
    <row r="1894" spans="2:17" x14ac:dyDescent="0.2">
      <c r="B1894" s="22"/>
      <c r="C1894" s="22"/>
      <c r="D1894" s="22"/>
      <c r="E1894" s="22"/>
      <c r="G1894" s="22"/>
      <c r="H1894" s="22"/>
      <c r="I1894" s="22"/>
      <c r="K1894" s="22"/>
      <c r="L1894" s="22"/>
      <c r="M1894" s="22"/>
      <c r="O1894" s="22"/>
      <c r="P1894" s="22"/>
      <c r="Q1894" s="22"/>
    </row>
    <row r="1895" spans="2:17" x14ac:dyDescent="0.2">
      <c r="B1895" s="22"/>
      <c r="C1895" s="22"/>
      <c r="D1895" s="22"/>
      <c r="E1895" s="22"/>
      <c r="G1895" s="22"/>
      <c r="H1895" s="22"/>
      <c r="I1895" s="22"/>
      <c r="K1895" s="22"/>
      <c r="L1895" s="22"/>
      <c r="M1895" s="22"/>
      <c r="O1895" s="22"/>
      <c r="P1895" s="22"/>
      <c r="Q1895" s="22"/>
    </row>
    <row r="1896" spans="2:17" x14ac:dyDescent="0.2">
      <c r="B1896" s="22"/>
      <c r="C1896" s="22"/>
      <c r="D1896" s="22"/>
      <c r="E1896" s="22"/>
      <c r="G1896" s="22"/>
      <c r="H1896" s="22"/>
      <c r="I1896" s="22"/>
      <c r="K1896" s="22"/>
      <c r="L1896" s="22"/>
      <c r="M1896" s="22"/>
      <c r="O1896" s="22"/>
      <c r="P1896" s="22"/>
      <c r="Q1896" s="22"/>
    </row>
    <row r="1897" spans="2:17" x14ac:dyDescent="0.2">
      <c r="B1897" s="22"/>
      <c r="C1897" s="22"/>
      <c r="D1897" s="22"/>
      <c r="E1897" s="22"/>
      <c r="G1897" s="22"/>
      <c r="H1897" s="22"/>
      <c r="I1897" s="22"/>
      <c r="K1897" s="22"/>
      <c r="L1897" s="22"/>
      <c r="M1897" s="22"/>
      <c r="O1897" s="22"/>
      <c r="P1897" s="22"/>
      <c r="Q1897" s="22"/>
    </row>
    <row r="1898" spans="2:17" x14ac:dyDescent="0.2">
      <c r="B1898" s="22"/>
      <c r="C1898" s="22"/>
      <c r="D1898" s="22"/>
      <c r="E1898" s="22"/>
      <c r="G1898" s="22"/>
      <c r="H1898" s="22"/>
      <c r="I1898" s="22"/>
      <c r="K1898" s="22"/>
      <c r="L1898" s="22"/>
      <c r="M1898" s="22"/>
      <c r="O1898" s="22"/>
      <c r="P1898" s="22"/>
      <c r="Q1898" s="22"/>
    </row>
    <row r="1899" spans="2:17" x14ac:dyDescent="0.2">
      <c r="B1899" s="22"/>
      <c r="C1899" s="22"/>
      <c r="D1899" s="22"/>
      <c r="E1899" s="22"/>
      <c r="G1899" s="22"/>
      <c r="H1899" s="22"/>
      <c r="I1899" s="22"/>
      <c r="K1899" s="22"/>
      <c r="L1899" s="22"/>
      <c r="M1899" s="22"/>
      <c r="O1899" s="22"/>
      <c r="P1899" s="22"/>
      <c r="Q1899" s="22"/>
    </row>
    <row r="1900" spans="2:17" x14ac:dyDescent="0.2">
      <c r="B1900" s="22"/>
      <c r="C1900" s="22"/>
      <c r="D1900" s="22"/>
      <c r="E1900" s="22"/>
      <c r="G1900" s="22"/>
      <c r="H1900" s="22"/>
      <c r="I1900" s="22"/>
      <c r="K1900" s="22"/>
      <c r="L1900" s="22"/>
      <c r="M1900" s="22"/>
      <c r="O1900" s="22"/>
      <c r="P1900" s="22"/>
      <c r="Q1900" s="22"/>
    </row>
    <row r="1901" spans="2:17" x14ac:dyDescent="0.2">
      <c r="B1901" s="22"/>
      <c r="C1901" s="22"/>
      <c r="D1901" s="22"/>
      <c r="E1901" s="22"/>
      <c r="G1901" s="22"/>
      <c r="H1901" s="22"/>
      <c r="I1901" s="22"/>
      <c r="K1901" s="22"/>
      <c r="L1901" s="22"/>
      <c r="M1901" s="22"/>
      <c r="O1901" s="22"/>
      <c r="P1901" s="22"/>
      <c r="Q1901" s="22"/>
    </row>
    <row r="1902" spans="2:17" x14ac:dyDescent="0.2">
      <c r="B1902" s="22"/>
      <c r="C1902" s="22"/>
      <c r="D1902" s="22"/>
      <c r="E1902" s="22"/>
      <c r="G1902" s="22"/>
      <c r="H1902" s="22"/>
      <c r="I1902" s="22"/>
      <c r="K1902" s="22"/>
      <c r="L1902" s="22"/>
      <c r="M1902" s="22"/>
      <c r="O1902" s="22"/>
      <c r="P1902" s="22"/>
      <c r="Q1902" s="22"/>
    </row>
    <row r="1903" spans="2:17" x14ac:dyDescent="0.2">
      <c r="B1903" s="22"/>
      <c r="C1903" s="22"/>
      <c r="D1903" s="22"/>
      <c r="E1903" s="22"/>
      <c r="G1903" s="22"/>
      <c r="H1903" s="22"/>
      <c r="I1903" s="22"/>
      <c r="K1903" s="22"/>
      <c r="L1903" s="22"/>
      <c r="M1903" s="22"/>
      <c r="O1903" s="22"/>
      <c r="P1903" s="22"/>
      <c r="Q1903" s="22"/>
    </row>
    <row r="1904" spans="2:17" x14ac:dyDescent="0.2">
      <c r="B1904" s="22"/>
      <c r="C1904" s="22"/>
      <c r="D1904" s="22"/>
      <c r="E1904" s="22"/>
      <c r="G1904" s="22"/>
      <c r="H1904" s="22"/>
      <c r="I1904" s="22"/>
      <c r="K1904" s="22"/>
      <c r="L1904" s="22"/>
      <c r="M1904" s="22"/>
      <c r="O1904" s="22"/>
      <c r="P1904" s="22"/>
      <c r="Q1904" s="22"/>
    </row>
    <row r="1905" spans="2:17" x14ac:dyDescent="0.2">
      <c r="B1905" s="22"/>
      <c r="C1905" s="22"/>
      <c r="D1905" s="22"/>
      <c r="E1905" s="22"/>
      <c r="G1905" s="22"/>
      <c r="H1905" s="22"/>
      <c r="I1905" s="22"/>
      <c r="K1905" s="22"/>
      <c r="L1905" s="22"/>
      <c r="M1905" s="22"/>
      <c r="O1905" s="22"/>
      <c r="P1905" s="22"/>
      <c r="Q1905" s="22"/>
    </row>
    <row r="1906" spans="2:17" x14ac:dyDescent="0.2">
      <c r="B1906" s="22"/>
      <c r="C1906" s="22"/>
      <c r="D1906" s="22"/>
      <c r="E1906" s="22"/>
      <c r="G1906" s="22"/>
      <c r="H1906" s="22"/>
      <c r="I1906" s="22"/>
      <c r="K1906" s="22"/>
      <c r="L1906" s="22"/>
      <c r="M1906" s="22"/>
      <c r="O1906" s="22"/>
      <c r="P1906" s="22"/>
      <c r="Q1906" s="22"/>
    </row>
    <row r="1907" spans="2:17" x14ac:dyDescent="0.2">
      <c r="B1907" s="22"/>
      <c r="C1907" s="22"/>
      <c r="D1907" s="22"/>
      <c r="E1907" s="22"/>
      <c r="G1907" s="22"/>
      <c r="H1907" s="22"/>
      <c r="I1907" s="22"/>
      <c r="K1907" s="22"/>
      <c r="L1907" s="22"/>
      <c r="M1907" s="22"/>
      <c r="O1907" s="22"/>
      <c r="P1907" s="22"/>
      <c r="Q1907" s="22"/>
    </row>
    <row r="1908" spans="2:17" x14ac:dyDescent="0.2">
      <c r="B1908" s="22"/>
      <c r="C1908" s="22"/>
      <c r="D1908" s="22"/>
      <c r="E1908" s="22"/>
      <c r="G1908" s="22"/>
      <c r="H1908" s="22"/>
      <c r="I1908" s="22"/>
      <c r="K1908" s="22"/>
      <c r="L1908" s="22"/>
      <c r="M1908" s="22"/>
      <c r="O1908" s="22"/>
      <c r="P1908" s="22"/>
      <c r="Q1908" s="22"/>
    </row>
    <row r="1909" spans="2:17" x14ac:dyDescent="0.2">
      <c r="B1909" s="22"/>
      <c r="C1909" s="22"/>
      <c r="D1909" s="22"/>
      <c r="E1909" s="22"/>
      <c r="G1909" s="22"/>
      <c r="H1909" s="22"/>
      <c r="I1909" s="22"/>
      <c r="K1909" s="22"/>
      <c r="L1909" s="22"/>
      <c r="M1909" s="22"/>
      <c r="O1909" s="22"/>
      <c r="P1909" s="22"/>
      <c r="Q1909" s="22"/>
    </row>
    <row r="1910" spans="2:17" x14ac:dyDescent="0.2">
      <c r="B1910" s="22"/>
      <c r="C1910" s="22"/>
      <c r="D1910" s="22"/>
      <c r="E1910" s="22"/>
      <c r="G1910" s="22"/>
      <c r="H1910" s="22"/>
      <c r="I1910" s="22"/>
      <c r="K1910" s="22"/>
      <c r="L1910" s="22"/>
      <c r="M1910" s="22"/>
      <c r="O1910" s="22"/>
      <c r="P1910" s="22"/>
      <c r="Q1910" s="22"/>
    </row>
    <row r="1911" spans="2:17" x14ac:dyDescent="0.2">
      <c r="B1911" s="22"/>
      <c r="C1911" s="22"/>
      <c r="D1911" s="22"/>
      <c r="E1911" s="22"/>
      <c r="G1911" s="22"/>
      <c r="H1911" s="22"/>
      <c r="I1911" s="22"/>
      <c r="K1911" s="22"/>
      <c r="L1911" s="22"/>
      <c r="M1911" s="22"/>
      <c r="O1911" s="22"/>
      <c r="P1911" s="22"/>
      <c r="Q1911" s="22"/>
    </row>
    <row r="1912" spans="2:17" x14ac:dyDescent="0.2">
      <c r="B1912" s="22"/>
      <c r="C1912" s="22"/>
      <c r="D1912" s="22"/>
      <c r="E1912" s="22"/>
      <c r="G1912" s="22"/>
      <c r="H1912" s="22"/>
      <c r="I1912" s="22"/>
      <c r="K1912" s="22"/>
      <c r="L1912" s="22"/>
      <c r="M1912" s="22"/>
      <c r="O1912" s="22"/>
      <c r="P1912" s="22"/>
      <c r="Q1912" s="22"/>
    </row>
    <row r="1913" spans="2:17" x14ac:dyDescent="0.2">
      <c r="B1913" s="22"/>
      <c r="C1913" s="22"/>
      <c r="D1913" s="22"/>
      <c r="E1913" s="22"/>
      <c r="G1913" s="22"/>
      <c r="H1913" s="22"/>
      <c r="I1913" s="22"/>
      <c r="K1913" s="22"/>
      <c r="L1913" s="22"/>
      <c r="M1913" s="22"/>
      <c r="O1913" s="22"/>
      <c r="P1913" s="22"/>
      <c r="Q1913" s="22"/>
    </row>
    <row r="1914" spans="2:17" x14ac:dyDescent="0.2">
      <c r="B1914" s="22"/>
      <c r="C1914" s="22"/>
      <c r="D1914" s="22"/>
      <c r="E1914" s="22"/>
      <c r="G1914" s="22"/>
      <c r="H1914" s="22"/>
      <c r="I1914" s="22"/>
      <c r="K1914" s="22"/>
      <c r="L1914" s="22"/>
      <c r="M1914" s="22"/>
      <c r="O1914" s="22"/>
      <c r="P1914" s="22"/>
      <c r="Q1914" s="22"/>
    </row>
    <row r="1915" spans="2:17" x14ac:dyDescent="0.2">
      <c r="B1915" s="22"/>
      <c r="C1915" s="22"/>
      <c r="D1915" s="22"/>
      <c r="E1915" s="22"/>
      <c r="G1915" s="22"/>
      <c r="H1915" s="22"/>
      <c r="I1915" s="22"/>
      <c r="K1915" s="22"/>
      <c r="L1915" s="22"/>
      <c r="M1915" s="22"/>
      <c r="O1915" s="22"/>
      <c r="P1915" s="22"/>
      <c r="Q1915" s="22"/>
    </row>
    <row r="1916" spans="2:17" x14ac:dyDescent="0.2">
      <c r="B1916" s="22"/>
      <c r="C1916" s="22"/>
      <c r="D1916" s="22"/>
      <c r="E1916" s="22"/>
      <c r="G1916" s="22"/>
      <c r="H1916" s="22"/>
      <c r="I1916" s="22"/>
      <c r="K1916" s="22"/>
      <c r="L1916" s="22"/>
      <c r="M1916" s="22"/>
      <c r="O1916" s="22"/>
      <c r="P1916" s="22"/>
      <c r="Q1916" s="22"/>
    </row>
    <row r="1917" spans="2:17" x14ac:dyDescent="0.2">
      <c r="B1917" s="22"/>
      <c r="C1917" s="22"/>
      <c r="D1917" s="22"/>
      <c r="E1917" s="22"/>
      <c r="G1917" s="22"/>
      <c r="H1917" s="22"/>
      <c r="I1917" s="22"/>
      <c r="K1917" s="22"/>
      <c r="L1917" s="22"/>
      <c r="M1917" s="22"/>
      <c r="O1917" s="22"/>
      <c r="P1917" s="22"/>
      <c r="Q1917" s="22"/>
    </row>
    <row r="1918" spans="2:17" x14ac:dyDescent="0.2">
      <c r="B1918" s="22"/>
      <c r="C1918" s="22"/>
      <c r="D1918" s="22"/>
      <c r="E1918" s="22"/>
      <c r="G1918" s="22"/>
      <c r="H1918" s="22"/>
      <c r="I1918" s="22"/>
      <c r="K1918" s="22"/>
      <c r="L1918" s="22"/>
      <c r="M1918" s="22"/>
      <c r="O1918" s="22"/>
      <c r="P1918" s="22"/>
      <c r="Q1918" s="22"/>
    </row>
    <row r="1919" spans="2:17" x14ac:dyDescent="0.2">
      <c r="B1919" s="22"/>
      <c r="C1919" s="22"/>
      <c r="D1919" s="22"/>
      <c r="E1919" s="22"/>
      <c r="G1919" s="22"/>
      <c r="H1919" s="22"/>
      <c r="I1919" s="22"/>
      <c r="K1919" s="22"/>
      <c r="L1919" s="22"/>
      <c r="M1919" s="22"/>
      <c r="O1919" s="22"/>
      <c r="P1919" s="22"/>
      <c r="Q1919" s="22"/>
    </row>
    <row r="1920" spans="2:17" x14ac:dyDescent="0.2">
      <c r="B1920" s="22"/>
      <c r="C1920" s="22"/>
      <c r="D1920" s="22"/>
      <c r="E1920" s="22"/>
      <c r="G1920" s="22"/>
      <c r="H1920" s="22"/>
      <c r="I1920" s="22"/>
      <c r="K1920" s="22"/>
      <c r="L1920" s="22"/>
      <c r="M1920" s="22"/>
      <c r="O1920" s="22"/>
      <c r="P1920" s="22"/>
      <c r="Q1920" s="22"/>
    </row>
    <row r="1921" spans="2:17" x14ac:dyDescent="0.2">
      <c r="B1921" s="22"/>
      <c r="C1921" s="22"/>
      <c r="D1921" s="22"/>
      <c r="E1921" s="22"/>
      <c r="G1921" s="22"/>
      <c r="H1921" s="22"/>
      <c r="I1921" s="22"/>
      <c r="K1921" s="22"/>
      <c r="L1921" s="22"/>
      <c r="M1921" s="22"/>
      <c r="O1921" s="22"/>
      <c r="P1921" s="22"/>
      <c r="Q1921" s="22"/>
    </row>
    <row r="1922" spans="2:17" x14ac:dyDescent="0.2">
      <c r="B1922" s="22"/>
      <c r="C1922" s="22"/>
      <c r="D1922" s="22"/>
      <c r="E1922" s="22"/>
      <c r="G1922" s="22"/>
      <c r="H1922" s="22"/>
      <c r="I1922" s="22"/>
      <c r="K1922" s="22"/>
      <c r="L1922" s="22"/>
      <c r="M1922" s="22"/>
      <c r="O1922" s="22"/>
      <c r="P1922" s="22"/>
      <c r="Q1922" s="22"/>
    </row>
    <row r="1923" spans="2:17" x14ac:dyDescent="0.2">
      <c r="B1923" s="22"/>
      <c r="C1923" s="22"/>
      <c r="D1923" s="22"/>
      <c r="E1923" s="22"/>
      <c r="G1923" s="22"/>
      <c r="H1923" s="22"/>
      <c r="I1923" s="22"/>
      <c r="K1923" s="22"/>
      <c r="L1923" s="22"/>
      <c r="M1923" s="22"/>
      <c r="O1923" s="22"/>
      <c r="P1923" s="22"/>
      <c r="Q1923" s="22"/>
    </row>
    <row r="1924" spans="2:17" x14ac:dyDescent="0.2">
      <c r="B1924" s="22"/>
      <c r="C1924" s="22"/>
      <c r="D1924" s="22"/>
      <c r="E1924" s="22"/>
      <c r="G1924" s="22"/>
      <c r="H1924" s="22"/>
      <c r="I1924" s="22"/>
      <c r="K1924" s="22"/>
      <c r="L1924" s="22"/>
      <c r="M1924" s="22"/>
      <c r="O1924" s="22"/>
      <c r="P1924" s="22"/>
      <c r="Q1924" s="22"/>
    </row>
    <row r="1925" spans="2:17" x14ac:dyDescent="0.2">
      <c r="B1925" s="22"/>
      <c r="C1925" s="22"/>
      <c r="D1925" s="22"/>
      <c r="E1925" s="22"/>
      <c r="G1925" s="22"/>
      <c r="H1925" s="22"/>
      <c r="I1925" s="22"/>
      <c r="K1925" s="22"/>
      <c r="L1925" s="22"/>
      <c r="M1925" s="22"/>
      <c r="O1925" s="22"/>
      <c r="P1925" s="22"/>
      <c r="Q1925" s="22"/>
    </row>
    <row r="1926" spans="2:17" x14ac:dyDescent="0.2">
      <c r="B1926" s="22"/>
      <c r="C1926" s="22"/>
      <c r="D1926" s="22"/>
      <c r="E1926" s="22"/>
      <c r="G1926" s="22"/>
      <c r="H1926" s="22"/>
      <c r="I1926" s="22"/>
      <c r="K1926" s="22"/>
      <c r="L1926" s="22"/>
      <c r="M1926" s="22"/>
      <c r="O1926" s="22"/>
      <c r="P1926" s="22"/>
      <c r="Q1926" s="22"/>
    </row>
    <row r="1927" spans="2:17" x14ac:dyDescent="0.2">
      <c r="B1927" s="22"/>
      <c r="C1927" s="22"/>
      <c r="D1927" s="22"/>
      <c r="E1927" s="22"/>
      <c r="G1927" s="22"/>
      <c r="H1927" s="22"/>
      <c r="I1927" s="22"/>
      <c r="K1927" s="22"/>
      <c r="L1927" s="22"/>
      <c r="M1927" s="22"/>
      <c r="O1927" s="22"/>
      <c r="P1927" s="22"/>
      <c r="Q1927" s="22"/>
    </row>
    <row r="1928" spans="2:17" x14ac:dyDescent="0.2">
      <c r="B1928" s="22"/>
      <c r="C1928" s="22"/>
      <c r="D1928" s="22"/>
      <c r="E1928" s="22"/>
      <c r="G1928" s="22"/>
      <c r="H1928" s="22"/>
      <c r="I1928" s="22"/>
      <c r="K1928" s="22"/>
      <c r="L1928" s="22"/>
      <c r="M1928" s="22"/>
      <c r="O1928" s="22"/>
      <c r="P1928" s="22"/>
      <c r="Q1928" s="22"/>
    </row>
    <row r="1929" spans="2:17" x14ac:dyDescent="0.2">
      <c r="B1929" s="22"/>
      <c r="C1929" s="22"/>
      <c r="D1929" s="22"/>
      <c r="E1929" s="22"/>
      <c r="G1929" s="22"/>
      <c r="H1929" s="22"/>
      <c r="I1929" s="22"/>
      <c r="K1929" s="22"/>
      <c r="L1929" s="22"/>
      <c r="M1929" s="22"/>
      <c r="O1929" s="22"/>
      <c r="P1929" s="22"/>
      <c r="Q1929" s="22"/>
    </row>
    <row r="1930" spans="2:17" x14ac:dyDescent="0.2">
      <c r="B1930" s="22"/>
      <c r="C1930" s="22"/>
      <c r="D1930" s="22"/>
      <c r="E1930" s="22"/>
      <c r="G1930" s="22"/>
      <c r="H1930" s="22"/>
      <c r="I1930" s="22"/>
      <c r="K1930" s="22"/>
      <c r="L1930" s="22"/>
      <c r="M1930" s="22"/>
      <c r="O1930" s="22"/>
      <c r="P1930" s="22"/>
      <c r="Q1930" s="22"/>
    </row>
    <row r="1931" spans="2:17" x14ac:dyDescent="0.2">
      <c r="B1931" s="22"/>
      <c r="C1931" s="22"/>
      <c r="D1931" s="22"/>
      <c r="E1931" s="22"/>
      <c r="G1931" s="22"/>
      <c r="H1931" s="22"/>
      <c r="I1931" s="22"/>
      <c r="K1931" s="22"/>
      <c r="L1931" s="22"/>
      <c r="M1931" s="22"/>
      <c r="O1931" s="22"/>
      <c r="P1931" s="22"/>
      <c r="Q1931" s="22"/>
    </row>
    <row r="1932" spans="2:17" x14ac:dyDescent="0.2">
      <c r="B1932" s="22"/>
      <c r="C1932" s="22"/>
      <c r="D1932" s="22"/>
      <c r="E1932" s="22"/>
      <c r="G1932" s="22"/>
      <c r="H1932" s="22"/>
      <c r="I1932" s="22"/>
      <c r="K1932" s="22"/>
      <c r="L1932" s="22"/>
      <c r="M1932" s="22"/>
      <c r="O1932" s="22"/>
      <c r="P1932" s="22"/>
      <c r="Q1932" s="22"/>
    </row>
    <row r="1933" spans="2:17" x14ac:dyDescent="0.2">
      <c r="B1933" s="22"/>
      <c r="C1933" s="22"/>
      <c r="D1933" s="22"/>
      <c r="E1933" s="22"/>
      <c r="G1933" s="22"/>
      <c r="H1933" s="22"/>
      <c r="I1933" s="22"/>
      <c r="K1933" s="22"/>
      <c r="L1933" s="22"/>
      <c r="M1933" s="22"/>
      <c r="O1933" s="22"/>
      <c r="P1933" s="22"/>
      <c r="Q1933" s="22"/>
    </row>
    <row r="1934" spans="2:17" x14ac:dyDescent="0.2">
      <c r="B1934" s="22"/>
      <c r="C1934" s="22"/>
      <c r="D1934" s="22"/>
      <c r="E1934" s="22"/>
      <c r="G1934" s="22"/>
      <c r="H1934" s="22"/>
      <c r="I1934" s="22"/>
      <c r="K1934" s="22"/>
      <c r="L1934" s="22"/>
      <c r="M1934" s="22"/>
      <c r="O1934" s="22"/>
      <c r="P1934" s="22"/>
      <c r="Q1934" s="22"/>
    </row>
    <row r="1935" spans="2:17" x14ac:dyDescent="0.2">
      <c r="B1935" s="22"/>
      <c r="C1935" s="22"/>
      <c r="D1935" s="22"/>
      <c r="E1935" s="22"/>
      <c r="G1935" s="22"/>
      <c r="H1935" s="22"/>
      <c r="I1935" s="22"/>
      <c r="K1935" s="22"/>
      <c r="L1935" s="22"/>
      <c r="M1935" s="22"/>
      <c r="O1935" s="22"/>
      <c r="P1935" s="22"/>
      <c r="Q1935" s="22"/>
    </row>
    <row r="1936" spans="2:17" x14ac:dyDescent="0.2">
      <c r="B1936" s="22"/>
      <c r="C1936" s="22"/>
      <c r="D1936" s="22"/>
      <c r="E1936" s="22"/>
      <c r="G1936" s="22"/>
      <c r="H1936" s="22"/>
      <c r="I1936" s="22"/>
      <c r="K1936" s="22"/>
      <c r="L1936" s="22"/>
      <c r="M1936" s="22"/>
      <c r="O1936" s="22"/>
      <c r="P1936" s="22"/>
      <c r="Q1936" s="22"/>
    </row>
    <row r="1937" spans="2:17" x14ac:dyDescent="0.2">
      <c r="B1937" s="22"/>
      <c r="C1937" s="22"/>
      <c r="D1937" s="22"/>
      <c r="E1937" s="22"/>
      <c r="G1937" s="22"/>
      <c r="H1937" s="22"/>
      <c r="I1937" s="22"/>
      <c r="K1937" s="22"/>
      <c r="L1937" s="22"/>
      <c r="M1937" s="22"/>
      <c r="O1937" s="22"/>
      <c r="P1937" s="22"/>
      <c r="Q1937" s="22"/>
    </row>
    <row r="1938" spans="2:17" x14ac:dyDescent="0.2">
      <c r="B1938" s="22"/>
      <c r="C1938" s="22"/>
      <c r="D1938" s="22"/>
      <c r="E1938" s="22"/>
      <c r="G1938" s="22"/>
      <c r="H1938" s="22"/>
      <c r="I1938" s="22"/>
      <c r="K1938" s="22"/>
      <c r="L1938" s="22"/>
      <c r="M1938" s="22"/>
      <c r="O1938" s="22"/>
      <c r="P1938" s="22"/>
      <c r="Q1938" s="22"/>
    </row>
    <row r="1939" spans="2:17" x14ac:dyDescent="0.2">
      <c r="B1939" s="22"/>
      <c r="C1939" s="22"/>
      <c r="D1939" s="22"/>
      <c r="E1939" s="22"/>
      <c r="G1939" s="22"/>
      <c r="H1939" s="22"/>
      <c r="I1939" s="22"/>
      <c r="K1939" s="22"/>
      <c r="L1939" s="22"/>
      <c r="M1939" s="22"/>
      <c r="O1939" s="22"/>
      <c r="P1939" s="22"/>
      <c r="Q1939" s="22"/>
    </row>
    <row r="1940" spans="2:17" x14ac:dyDescent="0.2">
      <c r="B1940" s="22"/>
      <c r="C1940" s="22"/>
      <c r="D1940" s="22"/>
      <c r="E1940" s="22"/>
      <c r="G1940" s="22"/>
      <c r="H1940" s="22"/>
      <c r="I1940" s="22"/>
      <c r="K1940" s="22"/>
      <c r="L1940" s="22"/>
      <c r="M1940" s="22"/>
      <c r="O1940" s="22"/>
      <c r="P1940" s="22"/>
      <c r="Q1940" s="22"/>
    </row>
    <row r="1941" spans="2:17" x14ac:dyDescent="0.2">
      <c r="B1941" s="22"/>
      <c r="C1941" s="22"/>
      <c r="D1941" s="22"/>
      <c r="E1941" s="22"/>
      <c r="G1941" s="22"/>
      <c r="H1941" s="22"/>
      <c r="I1941" s="22"/>
      <c r="K1941" s="22"/>
      <c r="L1941" s="22"/>
      <c r="M1941" s="22"/>
      <c r="O1941" s="22"/>
      <c r="P1941" s="22"/>
      <c r="Q1941" s="22"/>
    </row>
    <row r="1942" spans="2:17" x14ac:dyDescent="0.2">
      <c r="B1942" s="22"/>
      <c r="C1942" s="22"/>
      <c r="D1942" s="22"/>
      <c r="E1942" s="22"/>
      <c r="G1942" s="22"/>
      <c r="H1942" s="22"/>
      <c r="I1942" s="22"/>
      <c r="K1942" s="22"/>
      <c r="L1942" s="22"/>
      <c r="M1942" s="22"/>
      <c r="O1942" s="22"/>
      <c r="P1942" s="22"/>
      <c r="Q1942" s="22"/>
    </row>
    <row r="1943" spans="2:17" x14ac:dyDescent="0.2">
      <c r="B1943" s="22"/>
      <c r="C1943" s="22"/>
      <c r="D1943" s="22"/>
      <c r="E1943" s="22"/>
      <c r="G1943" s="22"/>
      <c r="H1943" s="22"/>
      <c r="I1943" s="22"/>
      <c r="K1943" s="22"/>
      <c r="L1943" s="22"/>
      <c r="M1943" s="22"/>
      <c r="O1943" s="22"/>
      <c r="P1943" s="22"/>
      <c r="Q1943" s="22"/>
    </row>
    <row r="1944" spans="2:17" x14ac:dyDescent="0.2">
      <c r="B1944" s="22"/>
      <c r="C1944" s="22"/>
      <c r="D1944" s="22"/>
      <c r="E1944" s="22"/>
      <c r="G1944" s="22"/>
      <c r="H1944" s="22"/>
      <c r="I1944" s="22"/>
      <c r="K1944" s="22"/>
      <c r="L1944" s="22"/>
      <c r="M1944" s="22"/>
      <c r="O1944" s="22"/>
      <c r="P1944" s="22"/>
      <c r="Q1944" s="22"/>
    </row>
    <row r="1945" spans="2:17" x14ac:dyDescent="0.2">
      <c r="B1945" s="22"/>
      <c r="C1945" s="22"/>
      <c r="D1945" s="22"/>
      <c r="E1945" s="22"/>
      <c r="G1945" s="22"/>
      <c r="H1945" s="22"/>
      <c r="I1945" s="22"/>
      <c r="K1945" s="22"/>
      <c r="L1945" s="22"/>
      <c r="M1945" s="22"/>
      <c r="O1945" s="22"/>
      <c r="P1945" s="22"/>
      <c r="Q1945" s="22"/>
    </row>
    <row r="1946" spans="2:17" x14ac:dyDescent="0.2">
      <c r="B1946" s="22"/>
      <c r="C1946" s="22"/>
      <c r="D1946" s="22"/>
      <c r="E1946" s="22"/>
      <c r="G1946" s="22"/>
      <c r="H1946" s="22"/>
      <c r="I1946" s="22"/>
      <c r="K1946" s="22"/>
      <c r="L1946" s="22"/>
      <c r="M1946" s="22"/>
      <c r="O1946" s="22"/>
      <c r="P1946" s="22"/>
      <c r="Q1946" s="22"/>
    </row>
    <row r="1947" spans="2:17" x14ac:dyDescent="0.2">
      <c r="B1947" s="22"/>
      <c r="C1947" s="22"/>
      <c r="D1947" s="22"/>
      <c r="E1947" s="22"/>
      <c r="G1947" s="22"/>
      <c r="H1947" s="22"/>
      <c r="I1947" s="22"/>
      <c r="K1947" s="22"/>
      <c r="L1947" s="22"/>
      <c r="M1947" s="22"/>
      <c r="O1947" s="22"/>
      <c r="P1947" s="22"/>
      <c r="Q1947" s="22"/>
    </row>
    <row r="1948" spans="2:17" x14ac:dyDescent="0.2">
      <c r="B1948" s="22"/>
      <c r="C1948" s="22"/>
      <c r="D1948" s="22"/>
      <c r="E1948" s="22"/>
      <c r="G1948" s="22"/>
      <c r="H1948" s="22"/>
      <c r="I1948" s="22"/>
      <c r="K1948" s="22"/>
      <c r="L1948" s="22"/>
      <c r="M1948" s="22"/>
      <c r="O1948" s="22"/>
      <c r="P1948" s="22"/>
      <c r="Q1948" s="22"/>
    </row>
    <row r="1949" spans="2:17" x14ac:dyDescent="0.2">
      <c r="B1949" s="22"/>
      <c r="C1949" s="22"/>
      <c r="D1949" s="22"/>
      <c r="E1949" s="22"/>
      <c r="G1949" s="22"/>
      <c r="H1949" s="22"/>
      <c r="I1949" s="22"/>
      <c r="K1949" s="22"/>
      <c r="L1949" s="22"/>
      <c r="M1949" s="22"/>
      <c r="O1949" s="22"/>
      <c r="P1949" s="22"/>
      <c r="Q1949" s="22"/>
    </row>
    <row r="1950" spans="2:17" x14ac:dyDescent="0.2">
      <c r="B1950" s="22"/>
      <c r="C1950" s="22"/>
      <c r="D1950" s="22"/>
      <c r="E1950" s="22"/>
      <c r="G1950" s="22"/>
      <c r="H1950" s="22"/>
      <c r="I1950" s="22"/>
      <c r="K1950" s="22"/>
      <c r="L1950" s="22"/>
      <c r="M1950" s="22"/>
      <c r="O1950" s="22"/>
      <c r="P1950" s="22"/>
      <c r="Q1950" s="22"/>
    </row>
    <row r="1951" spans="2:17" x14ac:dyDescent="0.2">
      <c r="B1951" s="22"/>
      <c r="C1951" s="22"/>
      <c r="D1951" s="22"/>
      <c r="E1951" s="22"/>
      <c r="G1951" s="22"/>
      <c r="H1951" s="22"/>
      <c r="I1951" s="22"/>
      <c r="K1951" s="22"/>
      <c r="L1951" s="22"/>
      <c r="M1951" s="22"/>
      <c r="O1951" s="22"/>
      <c r="P1951" s="22"/>
      <c r="Q1951" s="22"/>
    </row>
    <row r="1952" spans="2:17" x14ac:dyDescent="0.2">
      <c r="B1952" s="22"/>
      <c r="C1952" s="22"/>
      <c r="D1952" s="22"/>
      <c r="E1952" s="22"/>
      <c r="G1952" s="22"/>
      <c r="H1952" s="22"/>
      <c r="I1952" s="22"/>
      <c r="K1952" s="22"/>
      <c r="L1952" s="22"/>
      <c r="M1952" s="22"/>
      <c r="O1952" s="22"/>
      <c r="P1952" s="22"/>
      <c r="Q1952" s="22"/>
    </row>
    <row r="1953" spans="2:17" x14ac:dyDescent="0.2">
      <c r="B1953" s="22"/>
      <c r="C1953" s="22"/>
      <c r="D1953" s="22"/>
      <c r="E1953" s="22"/>
      <c r="G1953" s="22"/>
      <c r="H1953" s="22"/>
      <c r="I1953" s="22"/>
      <c r="K1953" s="22"/>
      <c r="L1953" s="22"/>
      <c r="M1953" s="22"/>
      <c r="O1953" s="22"/>
      <c r="P1953" s="22"/>
      <c r="Q1953" s="22"/>
    </row>
    <row r="1954" spans="2:17" x14ac:dyDescent="0.2">
      <c r="B1954" s="22"/>
      <c r="C1954" s="22"/>
      <c r="D1954" s="22"/>
      <c r="E1954" s="22"/>
      <c r="G1954" s="22"/>
      <c r="H1954" s="22"/>
      <c r="I1954" s="22"/>
      <c r="K1954" s="22"/>
      <c r="L1954" s="22"/>
      <c r="M1954" s="22"/>
      <c r="O1954" s="22"/>
      <c r="P1954" s="22"/>
      <c r="Q1954" s="22"/>
    </row>
    <row r="1955" spans="2:17" x14ac:dyDescent="0.2">
      <c r="B1955" s="22"/>
      <c r="C1955" s="22"/>
      <c r="D1955" s="22"/>
      <c r="E1955" s="22"/>
      <c r="G1955" s="22"/>
      <c r="H1955" s="22"/>
      <c r="I1955" s="22"/>
      <c r="K1955" s="22"/>
      <c r="L1955" s="22"/>
      <c r="M1955" s="22"/>
      <c r="O1955" s="22"/>
      <c r="P1955" s="22"/>
      <c r="Q1955" s="22"/>
    </row>
    <row r="1956" spans="2:17" x14ac:dyDescent="0.2">
      <c r="B1956" s="22"/>
      <c r="C1956" s="22"/>
      <c r="D1956" s="22"/>
      <c r="E1956" s="22"/>
      <c r="G1956" s="22"/>
      <c r="H1956" s="22"/>
      <c r="I1956" s="22"/>
      <c r="K1956" s="22"/>
      <c r="L1956" s="22"/>
      <c r="M1956" s="22"/>
      <c r="O1956" s="22"/>
      <c r="P1956" s="22"/>
      <c r="Q1956" s="22"/>
    </row>
    <row r="1957" spans="2:17" x14ac:dyDescent="0.2">
      <c r="B1957" s="22"/>
      <c r="C1957" s="22"/>
      <c r="D1957" s="22"/>
      <c r="E1957" s="22"/>
      <c r="G1957" s="22"/>
      <c r="H1957" s="22"/>
      <c r="I1957" s="22"/>
      <c r="K1957" s="22"/>
      <c r="L1957" s="22"/>
      <c r="M1957" s="22"/>
      <c r="O1957" s="22"/>
      <c r="P1957" s="22"/>
      <c r="Q1957" s="22"/>
    </row>
    <row r="1958" spans="2:17" x14ac:dyDescent="0.2">
      <c r="B1958" s="22"/>
      <c r="C1958" s="22"/>
      <c r="D1958" s="22"/>
      <c r="E1958" s="22"/>
      <c r="G1958" s="22"/>
      <c r="H1958" s="22"/>
      <c r="I1958" s="22"/>
      <c r="K1958" s="22"/>
      <c r="L1958" s="22"/>
      <c r="M1958" s="22"/>
      <c r="O1958" s="22"/>
      <c r="P1958" s="22"/>
      <c r="Q1958" s="22"/>
    </row>
    <row r="1959" spans="2:17" x14ac:dyDescent="0.2">
      <c r="B1959" s="22"/>
      <c r="C1959" s="22"/>
      <c r="D1959" s="22"/>
      <c r="E1959" s="22"/>
      <c r="G1959" s="22"/>
      <c r="H1959" s="22"/>
      <c r="I1959" s="22"/>
      <c r="K1959" s="22"/>
      <c r="L1959" s="22"/>
      <c r="M1959" s="22"/>
      <c r="O1959" s="22"/>
      <c r="P1959" s="22"/>
      <c r="Q1959" s="22"/>
    </row>
    <row r="1960" spans="2:17" x14ac:dyDescent="0.2">
      <c r="B1960" s="22"/>
      <c r="C1960" s="22"/>
      <c r="D1960" s="22"/>
      <c r="E1960" s="22"/>
      <c r="G1960" s="22"/>
      <c r="H1960" s="22"/>
      <c r="I1960" s="22"/>
      <c r="K1960" s="22"/>
      <c r="L1960" s="22"/>
      <c r="M1960" s="22"/>
      <c r="O1960" s="22"/>
      <c r="P1960" s="22"/>
      <c r="Q1960" s="22"/>
    </row>
    <row r="1961" spans="2:17" x14ac:dyDescent="0.2">
      <c r="B1961" s="22"/>
      <c r="C1961" s="22"/>
      <c r="D1961" s="22"/>
      <c r="E1961" s="22"/>
      <c r="G1961" s="22"/>
      <c r="H1961" s="22"/>
      <c r="I1961" s="22"/>
      <c r="K1961" s="22"/>
      <c r="L1961" s="22"/>
      <c r="M1961" s="22"/>
      <c r="O1961" s="22"/>
      <c r="P1961" s="22"/>
      <c r="Q1961" s="22"/>
    </row>
    <row r="1962" spans="2:17" x14ac:dyDescent="0.2">
      <c r="B1962" s="22"/>
      <c r="C1962" s="22"/>
      <c r="D1962" s="22"/>
      <c r="E1962" s="22"/>
      <c r="G1962" s="22"/>
      <c r="H1962" s="22"/>
      <c r="I1962" s="22"/>
      <c r="K1962" s="22"/>
      <c r="L1962" s="22"/>
      <c r="M1962" s="22"/>
      <c r="O1962" s="22"/>
      <c r="P1962" s="22"/>
      <c r="Q1962" s="22"/>
    </row>
    <row r="1963" spans="2:17" x14ac:dyDescent="0.2">
      <c r="B1963" s="22"/>
      <c r="C1963" s="22"/>
      <c r="D1963" s="22"/>
      <c r="E1963" s="22"/>
      <c r="G1963" s="22"/>
      <c r="H1963" s="22"/>
      <c r="I1963" s="22"/>
      <c r="K1963" s="22"/>
      <c r="L1963" s="22"/>
      <c r="M1963" s="22"/>
      <c r="O1963" s="22"/>
      <c r="P1963" s="22"/>
      <c r="Q1963" s="22"/>
    </row>
    <row r="1964" spans="2:17" x14ac:dyDescent="0.2">
      <c r="B1964" s="22"/>
      <c r="C1964" s="22"/>
      <c r="D1964" s="22"/>
      <c r="E1964" s="22"/>
      <c r="G1964" s="22"/>
      <c r="H1964" s="22"/>
      <c r="I1964" s="22"/>
      <c r="K1964" s="22"/>
      <c r="L1964" s="22"/>
      <c r="M1964" s="22"/>
      <c r="O1964" s="22"/>
      <c r="P1964" s="22"/>
      <c r="Q1964" s="22"/>
    </row>
    <row r="1965" spans="2:17" x14ac:dyDescent="0.2">
      <c r="B1965" s="22"/>
      <c r="C1965" s="22"/>
      <c r="D1965" s="22"/>
      <c r="E1965" s="22"/>
      <c r="G1965" s="22"/>
      <c r="H1965" s="22"/>
      <c r="I1965" s="22"/>
      <c r="K1965" s="22"/>
      <c r="L1965" s="22"/>
      <c r="M1965" s="22"/>
      <c r="O1965" s="22"/>
      <c r="P1965" s="22"/>
      <c r="Q1965" s="22"/>
    </row>
    <row r="1966" spans="2:17" x14ac:dyDescent="0.2">
      <c r="B1966" s="22"/>
      <c r="C1966" s="22"/>
      <c r="D1966" s="22"/>
      <c r="E1966" s="22"/>
      <c r="G1966" s="22"/>
      <c r="H1966" s="22"/>
      <c r="I1966" s="22"/>
      <c r="K1966" s="22"/>
      <c r="L1966" s="22"/>
      <c r="M1966" s="22"/>
      <c r="O1966" s="22"/>
      <c r="P1966" s="22"/>
      <c r="Q1966" s="22"/>
    </row>
    <row r="1967" spans="2:17" x14ac:dyDescent="0.2">
      <c r="B1967" s="22"/>
      <c r="C1967" s="22"/>
      <c r="D1967" s="22"/>
      <c r="E1967" s="22"/>
      <c r="G1967" s="22"/>
      <c r="H1967" s="22"/>
      <c r="I1967" s="22"/>
      <c r="K1967" s="22"/>
      <c r="L1967" s="22"/>
      <c r="M1967" s="22"/>
      <c r="O1967" s="22"/>
      <c r="P1967" s="22"/>
      <c r="Q1967" s="22"/>
    </row>
    <row r="1968" spans="2:17" x14ac:dyDescent="0.2">
      <c r="B1968" s="22"/>
      <c r="C1968" s="22"/>
      <c r="D1968" s="22"/>
      <c r="E1968" s="22"/>
      <c r="G1968" s="22"/>
      <c r="H1968" s="22"/>
      <c r="I1968" s="22"/>
      <c r="K1968" s="22"/>
      <c r="L1968" s="22"/>
      <c r="M1968" s="22"/>
      <c r="O1968" s="22"/>
      <c r="P1968" s="22"/>
      <c r="Q1968" s="22"/>
    </row>
    <row r="1969" spans="2:17" x14ac:dyDescent="0.2">
      <c r="B1969" s="22"/>
      <c r="C1969" s="22"/>
      <c r="D1969" s="22"/>
      <c r="E1969" s="22"/>
      <c r="G1969" s="22"/>
      <c r="H1969" s="22"/>
      <c r="I1969" s="22"/>
      <c r="K1969" s="22"/>
      <c r="L1969" s="22"/>
      <c r="M1969" s="22"/>
      <c r="O1969" s="22"/>
      <c r="P1969" s="22"/>
      <c r="Q1969" s="22"/>
    </row>
    <row r="1970" spans="2:17" x14ac:dyDescent="0.2">
      <c r="B1970" s="22"/>
      <c r="C1970" s="22"/>
      <c r="D1970" s="22"/>
      <c r="E1970" s="22"/>
      <c r="G1970" s="22"/>
      <c r="H1970" s="22"/>
      <c r="I1970" s="22"/>
      <c r="K1970" s="22"/>
      <c r="L1970" s="22"/>
      <c r="M1970" s="22"/>
      <c r="O1970" s="22"/>
      <c r="P1970" s="22"/>
      <c r="Q1970" s="22"/>
    </row>
    <row r="1971" spans="2:17" x14ac:dyDescent="0.2">
      <c r="B1971" s="22"/>
      <c r="C1971" s="22"/>
      <c r="D1971" s="22"/>
      <c r="E1971" s="22"/>
      <c r="G1971" s="22"/>
      <c r="H1971" s="22"/>
      <c r="I1971" s="22"/>
      <c r="K1971" s="22"/>
      <c r="L1971" s="22"/>
      <c r="M1971" s="22"/>
      <c r="O1971" s="22"/>
      <c r="P1971" s="22"/>
      <c r="Q1971" s="22"/>
    </row>
    <row r="1972" spans="2:17" x14ac:dyDescent="0.2">
      <c r="B1972" s="22"/>
      <c r="C1972" s="22"/>
      <c r="D1972" s="22"/>
      <c r="E1972" s="22"/>
      <c r="G1972" s="22"/>
      <c r="H1972" s="22"/>
      <c r="I1972" s="22"/>
      <c r="K1972" s="22"/>
      <c r="L1972" s="22"/>
      <c r="M1972" s="22"/>
      <c r="O1972" s="22"/>
      <c r="P1972" s="22"/>
      <c r="Q1972" s="22"/>
    </row>
    <row r="1973" spans="2:17" x14ac:dyDescent="0.2">
      <c r="B1973" s="22"/>
      <c r="C1973" s="22"/>
      <c r="D1973" s="22"/>
      <c r="E1973" s="22"/>
      <c r="G1973" s="22"/>
      <c r="H1973" s="22"/>
      <c r="I1973" s="22"/>
      <c r="K1973" s="22"/>
      <c r="L1973" s="22"/>
      <c r="M1973" s="22"/>
      <c r="O1973" s="22"/>
      <c r="P1973" s="22"/>
      <c r="Q1973" s="22"/>
    </row>
    <row r="1974" spans="2:17" x14ac:dyDescent="0.2">
      <c r="B1974" s="22"/>
      <c r="C1974" s="22"/>
      <c r="D1974" s="22"/>
      <c r="E1974" s="22"/>
      <c r="G1974" s="22"/>
      <c r="H1974" s="22"/>
      <c r="I1974" s="22"/>
      <c r="K1974" s="22"/>
      <c r="L1974" s="22"/>
      <c r="M1974" s="22"/>
      <c r="O1974" s="22"/>
      <c r="P1974" s="22"/>
      <c r="Q1974" s="22"/>
    </row>
    <row r="1975" spans="2:17" x14ac:dyDescent="0.2">
      <c r="B1975" s="22"/>
      <c r="C1975" s="22"/>
      <c r="D1975" s="22"/>
      <c r="E1975" s="22"/>
      <c r="G1975" s="22"/>
      <c r="H1975" s="22"/>
      <c r="I1975" s="22"/>
      <c r="K1975" s="22"/>
      <c r="L1975" s="22"/>
      <c r="M1975" s="22"/>
      <c r="O1975" s="22"/>
      <c r="P1975" s="22"/>
      <c r="Q1975" s="22"/>
    </row>
    <row r="1976" spans="2:17" x14ac:dyDescent="0.2">
      <c r="B1976" s="22"/>
      <c r="C1976" s="22"/>
      <c r="D1976" s="22"/>
      <c r="E1976" s="22"/>
      <c r="G1976" s="22"/>
      <c r="H1976" s="22"/>
      <c r="I1976" s="22"/>
      <c r="K1976" s="22"/>
      <c r="L1976" s="22"/>
      <c r="M1976" s="22"/>
      <c r="O1976" s="22"/>
      <c r="P1976" s="22"/>
      <c r="Q1976" s="22"/>
    </row>
    <row r="1977" spans="2:17" x14ac:dyDescent="0.2">
      <c r="B1977" s="22"/>
      <c r="C1977" s="22"/>
      <c r="D1977" s="22"/>
      <c r="E1977" s="22"/>
      <c r="G1977" s="22"/>
      <c r="H1977" s="22"/>
      <c r="I1977" s="22"/>
      <c r="K1977" s="22"/>
      <c r="L1977" s="22"/>
      <c r="M1977" s="22"/>
      <c r="O1977" s="22"/>
      <c r="P1977" s="22"/>
      <c r="Q1977" s="22"/>
    </row>
    <row r="1978" spans="2:17" x14ac:dyDescent="0.2">
      <c r="B1978" s="22"/>
      <c r="C1978" s="22"/>
      <c r="D1978" s="22"/>
      <c r="E1978" s="22"/>
      <c r="G1978" s="22"/>
      <c r="H1978" s="22"/>
      <c r="I1978" s="22"/>
      <c r="K1978" s="22"/>
      <c r="L1978" s="22"/>
      <c r="M1978" s="22"/>
      <c r="O1978" s="22"/>
      <c r="P1978" s="22"/>
      <c r="Q1978" s="22"/>
    </row>
    <row r="1979" spans="2:17" x14ac:dyDescent="0.2">
      <c r="B1979" s="22"/>
      <c r="C1979" s="22"/>
      <c r="D1979" s="22"/>
      <c r="E1979" s="22"/>
      <c r="G1979" s="22"/>
      <c r="H1979" s="22"/>
      <c r="I1979" s="22"/>
      <c r="K1979" s="22"/>
      <c r="L1979" s="22"/>
      <c r="M1979" s="22"/>
      <c r="O1979" s="22"/>
      <c r="P1979" s="22"/>
      <c r="Q1979" s="22"/>
    </row>
    <row r="1980" spans="2:17" x14ac:dyDescent="0.2">
      <c r="B1980" s="22"/>
      <c r="C1980" s="22"/>
      <c r="D1980" s="22"/>
      <c r="E1980" s="22"/>
      <c r="G1980" s="22"/>
      <c r="H1980" s="22"/>
      <c r="I1980" s="22"/>
      <c r="K1980" s="22"/>
      <c r="L1980" s="22"/>
      <c r="M1980" s="22"/>
      <c r="O1980" s="22"/>
      <c r="P1980" s="22"/>
      <c r="Q1980" s="22"/>
    </row>
    <row r="1981" spans="2:17" x14ac:dyDescent="0.2">
      <c r="B1981" s="22"/>
      <c r="C1981" s="22"/>
      <c r="D1981" s="22"/>
      <c r="E1981" s="22"/>
      <c r="G1981" s="22"/>
      <c r="H1981" s="22"/>
      <c r="I1981" s="22"/>
      <c r="K1981" s="22"/>
      <c r="L1981" s="22"/>
      <c r="M1981" s="22"/>
      <c r="O1981" s="22"/>
      <c r="P1981" s="22"/>
      <c r="Q1981" s="22"/>
    </row>
    <row r="1982" spans="2:17" x14ac:dyDescent="0.2">
      <c r="B1982" s="22"/>
      <c r="C1982" s="22"/>
      <c r="D1982" s="22"/>
      <c r="E1982" s="22"/>
      <c r="G1982" s="22"/>
      <c r="H1982" s="22"/>
      <c r="I1982" s="22"/>
      <c r="K1982" s="22"/>
      <c r="L1982" s="22"/>
      <c r="M1982" s="22"/>
      <c r="O1982" s="22"/>
      <c r="P1982" s="22"/>
      <c r="Q1982" s="22"/>
    </row>
    <row r="1983" spans="2:17" x14ac:dyDescent="0.2">
      <c r="B1983" s="22"/>
      <c r="C1983" s="22"/>
      <c r="D1983" s="22"/>
      <c r="E1983" s="22"/>
      <c r="G1983" s="22"/>
      <c r="H1983" s="22"/>
      <c r="I1983" s="22"/>
      <c r="K1983" s="22"/>
      <c r="L1983" s="22"/>
      <c r="M1983" s="22"/>
      <c r="O1983" s="22"/>
      <c r="P1983" s="22"/>
      <c r="Q1983" s="22"/>
    </row>
    <row r="1984" spans="2:17" x14ac:dyDescent="0.2">
      <c r="B1984" s="22"/>
      <c r="C1984" s="22"/>
      <c r="D1984" s="22"/>
      <c r="E1984" s="22"/>
      <c r="G1984" s="22"/>
      <c r="H1984" s="22"/>
      <c r="I1984" s="22"/>
      <c r="K1984" s="22"/>
      <c r="L1984" s="22"/>
      <c r="M1984" s="22"/>
      <c r="O1984" s="22"/>
      <c r="P1984" s="22"/>
      <c r="Q1984" s="22"/>
    </row>
    <row r="1985" spans="2:17" x14ac:dyDescent="0.2">
      <c r="B1985" s="22"/>
      <c r="C1985" s="22"/>
      <c r="D1985" s="22"/>
      <c r="E1985" s="22"/>
      <c r="G1985" s="22"/>
      <c r="H1985" s="22"/>
      <c r="I1985" s="22"/>
      <c r="K1985" s="22"/>
      <c r="L1985" s="22"/>
      <c r="M1985" s="22"/>
      <c r="O1985" s="22"/>
      <c r="P1985" s="22"/>
      <c r="Q1985" s="22"/>
    </row>
    <row r="1986" spans="2:17" x14ac:dyDescent="0.2">
      <c r="B1986" s="22"/>
      <c r="C1986" s="22"/>
      <c r="D1986" s="22"/>
      <c r="E1986" s="22"/>
      <c r="G1986" s="22"/>
      <c r="H1986" s="22"/>
      <c r="I1986" s="22"/>
      <c r="K1986" s="22"/>
      <c r="L1986" s="22"/>
      <c r="M1986" s="22"/>
      <c r="O1986" s="22"/>
      <c r="P1986" s="22"/>
      <c r="Q1986" s="22"/>
    </row>
    <row r="1987" spans="2:17" x14ac:dyDescent="0.2">
      <c r="B1987" s="22"/>
      <c r="C1987" s="22"/>
      <c r="D1987" s="22"/>
      <c r="E1987" s="22"/>
      <c r="G1987" s="22"/>
      <c r="H1987" s="22"/>
      <c r="I1987" s="22"/>
      <c r="K1987" s="22"/>
      <c r="L1987" s="22"/>
      <c r="M1987" s="22"/>
      <c r="O1987" s="22"/>
      <c r="P1987" s="22"/>
      <c r="Q1987" s="22"/>
    </row>
    <row r="1988" spans="2:17" x14ac:dyDescent="0.2">
      <c r="B1988" s="22"/>
      <c r="C1988" s="22"/>
      <c r="D1988" s="22"/>
      <c r="E1988" s="22"/>
      <c r="G1988" s="22"/>
      <c r="H1988" s="22"/>
      <c r="I1988" s="22"/>
      <c r="K1988" s="22"/>
      <c r="L1988" s="22"/>
      <c r="M1988" s="22"/>
      <c r="O1988" s="22"/>
      <c r="P1988" s="22"/>
      <c r="Q1988" s="22"/>
    </row>
    <row r="1989" spans="2:17" x14ac:dyDescent="0.2">
      <c r="B1989" s="22"/>
      <c r="C1989" s="22"/>
      <c r="D1989" s="22"/>
      <c r="E1989" s="22"/>
      <c r="G1989" s="22"/>
      <c r="H1989" s="22"/>
      <c r="I1989" s="22"/>
      <c r="K1989" s="22"/>
      <c r="L1989" s="22"/>
      <c r="M1989" s="22"/>
      <c r="O1989" s="22"/>
      <c r="P1989" s="22"/>
      <c r="Q1989" s="22"/>
    </row>
    <row r="1990" spans="2:17" x14ac:dyDescent="0.2">
      <c r="B1990" s="22"/>
      <c r="C1990" s="22"/>
      <c r="D1990" s="22"/>
      <c r="E1990" s="22"/>
      <c r="G1990" s="22"/>
      <c r="H1990" s="22"/>
      <c r="I1990" s="22"/>
      <c r="K1990" s="22"/>
      <c r="L1990" s="22"/>
      <c r="M1990" s="22"/>
      <c r="O1990" s="22"/>
      <c r="P1990" s="22"/>
      <c r="Q1990" s="22"/>
    </row>
    <row r="1991" spans="2:17" x14ac:dyDescent="0.2">
      <c r="B1991" s="22"/>
      <c r="C1991" s="22"/>
      <c r="D1991" s="22"/>
      <c r="E1991" s="22"/>
      <c r="G1991" s="22"/>
      <c r="H1991" s="22"/>
      <c r="I1991" s="22"/>
      <c r="K1991" s="22"/>
      <c r="L1991" s="22"/>
      <c r="M1991" s="22"/>
      <c r="O1991" s="22"/>
      <c r="P1991" s="22"/>
      <c r="Q1991" s="22"/>
    </row>
    <row r="1992" spans="2:17" x14ac:dyDescent="0.2">
      <c r="B1992" s="22"/>
      <c r="C1992" s="22"/>
      <c r="D1992" s="22"/>
      <c r="E1992" s="22"/>
      <c r="G1992" s="22"/>
      <c r="H1992" s="22"/>
      <c r="I1992" s="22"/>
      <c r="K1992" s="22"/>
      <c r="L1992" s="22"/>
      <c r="M1992" s="22"/>
      <c r="O1992" s="22"/>
      <c r="P1992" s="22"/>
      <c r="Q1992" s="22"/>
    </row>
    <row r="1993" spans="2:17" x14ac:dyDescent="0.2">
      <c r="B1993" s="22"/>
      <c r="C1993" s="22"/>
      <c r="D1993" s="22"/>
      <c r="E1993" s="22"/>
      <c r="G1993" s="22"/>
      <c r="H1993" s="22"/>
      <c r="I1993" s="22"/>
      <c r="K1993" s="22"/>
      <c r="L1993" s="22"/>
      <c r="M1993" s="22"/>
      <c r="O1993" s="22"/>
      <c r="P1993" s="22"/>
      <c r="Q1993" s="22"/>
    </row>
    <row r="1994" spans="2:17" x14ac:dyDescent="0.2">
      <c r="B1994" s="22"/>
      <c r="C1994" s="22"/>
      <c r="D1994" s="22"/>
      <c r="E1994" s="22"/>
      <c r="G1994" s="22"/>
      <c r="H1994" s="22"/>
      <c r="I1994" s="22"/>
      <c r="K1994" s="22"/>
      <c r="L1994" s="22"/>
      <c r="M1994" s="22"/>
      <c r="O1994" s="22"/>
      <c r="P1994" s="22"/>
      <c r="Q1994" s="22"/>
    </row>
    <row r="1995" spans="2:17" x14ac:dyDescent="0.2">
      <c r="B1995" s="22"/>
      <c r="C1995" s="22"/>
      <c r="D1995" s="22"/>
      <c r="E1995" s="22"/>
      <c r="G1995" s="22"/>
      <c r="H1995" s="22"/>
      <c r="I1995" s="22"/>
      <c r="K1995" s="22"/>
      <c r="L1995" s="22"/>
      <c r="M1995" s="22"/>
      <c r="O1995" s="22"/>
      <c r="P1995" s="22"/>
      <c r="Q1995" s="22"/>
    </row>
    <row r="1996" spans="2:17" x14ac:dyDescent="0.2">
      <c r="B1996" s="22"/>
      <c r="C1996" s="22"/>
      <c r="D1996" s="22"/>
      <c r="E1996" s="22"/>
      <c r="G1996" s="22"/>
      <c r="H1996" s="22"/>
      <c r="I1996" s="22"/>
      <c r="K1996" s="22"/>
      <c r="L1996" s="22"/>
      <c r="M1996" s="22"/>
      <c r="O1996" s="22"/>
      <c r="P1996" s="22"/>
      <c r="Q1996" s="22"/>
    </row>
    <row r="1997" spans="2:17" x14ac:dyDescent="0.2">
      <c r="B1997" s="22"/>
      <c r="C1997" s="22"/>
      <c r="D1997" s="22"/>
      <c r="E1997" s="22"/>
      <c r="G1997" s="22"/>
      <c r="H1997" s="22"/>
      <c r="I1997" s="22"/>
      <c r="K1997" s="22"/>
      <c r="L1997" s="22"/>
      <c r="M1997" s="22"/>
      <c r="O1997" s="22"/>
      <c r="P1997" s="22"/>
      <c r="Q1997" s="22"/>
    </row>
    <row r="1998" spans="2:17" x14ac:dyDescent="0.2">
      <c r="B1998" s="22"/>
      <c r="C1998" s="22"/>
      <c r="D1998" s="22"/>
      <c r="E1998" s="22"/>
      <c r="G1998" s="22"/>
      <c r="H1998" s="22"/>
      <c r="I1998" s="22"/>
      <c r="K1998" s="22"/>
      <c r="L1998" s="22"/>
      <c r="M1998" s="22"/>
      <c r="O1998" s="22"/>
      <c r="P1998" s="22"/>
      <c r="Q1998" s="22"/>
    </row>
    <row r="1999" spans="2:17" x14ac:dyDescent="0.2">
      <c r="B1999" s="22"/>
      <c r="C1999" s="22"/>
      <c r="D1999" s="22"/>
      <c r="E1999" s="22"/>
      <c r="G1999" s="22"/>
      <c r="H1999" s="22"/>
      <c r="I1999" s="22"/>
      <c r="K1999" s="22"/>
      <c r="L1999" s="22"/>
      <c r="M1999" s="22"/>
      <c r="O1999" s="22"/>
      <c r="P1999" s="22"/>
      <c r="Q1999" s="22"/>
    </row>
    <row r="2000" spans="2:17" x14ac:dyDescent="0.2">
      <c r="B2000" s="22"/>
      <c r="C2000" s="22"/>
      <c r="D2000" s="22"/>
      <c r="E2000" s="22"/>
      <c r="G2000" s="22"/>
      <c r="H2000" s="22"/>
      <c r="I2000" s="22"/>
      <c r="K2000" s="22"/>
      <c r="L2000" s="22"/>
      <c r="M2000" s="22"/>
      <c r="O2000" s="22"/>
      <c r="P2000" s="22"/>
      <c r="Q2000" s="22"/>
    </row>
    <row r="2001" spans="2:17" x14ac:dyDescent="0.2">
      <c r="B2001" s="22"/>
      <c r="C2001" s="22"/>
      <c r="D2001" s="22"/>
      <c r="E2001" s="22"/>
      <c r="G2001" s="22"/>
      <c r="H2001" s="22"/>
      <c r="I2001" s="22"/>
      <c r="K2001" s="22"/>
      <c r="L2001" s="22"/>
      <c r="M2001" s="22"/>
      <c r="O2001" s="22"/>
      <c r="P2001" s="22"/>
      <c r="Q2001" s="22"/>
    </row>
    <row r="2002" spans="2:17" x14ac:dyDescent="0.2">
      <c r="B2002" s="22"/>
      <c r="C2002" s="22"/>
      <c r="D2002" s="22"/>
      <c r="E2002" s="22"/>
      <c r="G2002" s="22"/>
      <c r="H2002" s="22"/>
      <c r="I2002" s="22"/>
      <c r="K2002" s="22"/>
      <c r="L2002" s="22"/>
      <c r="M2002" s="22"/>
      <c r="O2002" s="22"/>
      <c r="P2002" s="22"/>
      <c r="Q2002" s="22"/>
    </row>
    <row r="2003" spans="2:17" x14ac:dyDescent="0.2">
      <c r="B2003" s="22"/>
      <c r="C2003" s="22"/>
      <c r="D2003" s="22"/>
      <c r="E2003" s="22"/>
      <c r="G2003" s="22"/>
      <c r="H2003" s="22"/>
      <c r="I2003" s="22"/>
      <c r="K2003" s="22"/>
      <c r="L2003" s="22"/>
      <c r="M2003" s="22"/>
      <c r="O2003" s="22"/>
      <c r="P2003" s="22"/>
      <c r="Q2003" s="22"/>
    </row>
    <row r="2004" spans="2:17" x14ac:dyDescent="0.2">
      <c r="B2004" s="22"/>
      <c r="C2004" s="22"/>
      <c r="D2004" s="22"/>
      <c r="E2004" s="22"/>
      <c r="G2004" s="22"/>
      <c r="H2004" s="22"/>
      <c r="I2004" s="22"/>
      <c r="K2004" s="22"/>
      <c r="L2004" s="22"/>
      <c r="M2004" s="22"/>
      <c r="O2004" s="22"/>
      <c r="P2004" s="22"/>
      <c r="Q2004" s="22"/>
    </row>
    <row r="2005" spans="2:17" x14ac:dyDescent="0.2">
      <c r="B2005" s="22"/>
      <c r="C2005" s="22"/>
      <c r="D2005" s="22"/>
      <c r="E2005" s="22"/>
      <c r="G2005" s="22"/>
      <c r="H2005" s="22"/>
      <c r="I2005" s="22"/>
      <c r="K2005" s="22"/>
      <c r="L2005" s="22"/>
      <c r="M2005" s="22"/>
      <c r="O2005" s="22"/>
      <c r="P2005" s="22"/>
      <c r="Q2005" s="22"/>
    </row>
    <row r="2006" spans="2:17" x14ac:dyDescent="0.2">
      <c r="B2006" s="22"/>
      <c r="C2006" s="22"/>
      <c r="D2006" s="22"/>
      <c r="E2006" s="22"/>
      <c r="G2006" s="22"/>
      <c r="H2006" s="22"/>
      <c r="I2006" s="22"/>
      <c r="K2006" s="22"/>
      <c r="L2006" s="22"/>
      <c r="M2006" s="22"/>
      <c r="O2006" s="22"/>
      <c r="P2006" s="22"/>
      <c r="Q2006" s="22"/>
    </row>
    <row r="2007" spans="2:17" x14ac:dyDescent="0.2">
      <c r="B2007" s="22"/>
      <c r="C2007" s="22"/>
      <c r="D2007" s="22"/>
      <c r="E2007" s="22"/>
      <c r="G2007" s="22"/>
      <c r="H2007" s="22"/>
      <c r="I2007" s="22"/>
      <c r="K2007" s="22"/>
      <c r="L2007" s="22"/>
      <c r="M2007" s="22"/>
      <c r="O2007" s="22"/>
      <c r="P2007" s="22"/>
      <c r="Q2007" s="22"/>
    </row>
    <row r="2008" spans="2:17" x14ac:dyDescent="0.2">
      <c r="B2008" s="22"/>
      <c r="C2008" s="22"/>
      <c r="D2008" s="22"/>
      <c r="E2008" s="22"/>
      <c r="G2008" s="22"/>
      <c r="H2008" s="22"/>
      <c r="I2008" s="22"/>
      <c r="K2008" s="22"/>
      <c r="L2008" s="22"/>
      <c r="M2008" s="22"/>
      <c r="O2008" s="22"/>
      <c r="P2008" s="22"/>
      <c r="Q2008" s="22"/>
    </row>
    <row r="2009" spans="2:17" x14ac:dyDescent="0.2">
      <c r="B2009" s="22"/>
      <c r="C2009" s="22"/>
      <c r="D2009" s="22"/>
      <c r="E2009" s="22"/>
      <c r="G2009" s="22"/>
      <c r="H2009" s="22"/>
      <c r="I2009" s="22"/>
      <c r="K2009" s="22"/>
      <c r="L2009" s="22"/>
      <c r="M2009" s="22"/>
      <c r="O2009" s="22"/>
      <c r="P2009" s="22"/>
      <c r="Q2009" s="22"/>
    </row>
    <row r="2010" spans="2:17" x14ac:dyDescent="0.2">
      <c r="B2010" s="22"/>
      <c r="C2010" s="22"/>
      <c r="D2010" s="22"/>
      <c r="E2010" s="22"/>
      <c r="G2010" s="22"/>
      <c r="H2010" s="22"/>
      <c r="I2010" s="22"/>
      <c r="K2010" s="22"/>
      <c r="L2010" s="22"/>
      <c r="M2010" s="22"/>
      <c r="O2010" s="22"/>
      <c r="P2010" s="22"/>
      <c r="Q2010" s="22"/>
    </row>
    <row r="2011" spans="2:17" x14ac:dyDescent="0.2">
      <c r="B2011" s="22"/>
      <c r="C2011" s="22"/>
      <c r="D2011" s="22"/>
      <c r="E2011" s="22"/>
      <c r="G2011" s="22"/>
      <c r="H2011" s="22"/>
      <c r="I2011" s="22"/>
      <c r="K2011" s="22"/>
      <c r="L2011" s="22"/>
      <c r="M2011" s="22"/>
      <c r="O2011" s="22"/>
      <c r="P2011" s="22"/>
      <c r="Q2011" s="22"/>
    </row>
    <row r="2012" spans="2:17" x14ac:dyDescent="0.2">
      <c r="B2012" s="22"/>
      <c r="C2012" s="22"/>
      <c r="D2012" s="22"/>
      <c r="E2012" s="22"/>
      <c r="G2012" s="22"/>
      <c r="H2012" s="22"/>
      <c r="I2012" s="22"/>
      <c r="K2012" s="22"/>
      <c r="L2012" s="22"/>
      <c r="M2012" s="22"/>
      <c r="O2012" s="22"/>
      <c r="P2012" s="22"/>
      <c r="Q2012" s="22"/>
    </row>
    <row r="2013" spans="2:17" x14ac:dyDescent="0.2">
      <c r="B2013" s="22"/>
      <c r="C2013" s="22"/>
      <c r="D2013" s="22"/>
      <c r="E2013" s="22"/>
      <c r="G2013" s="22"/>
      <c r="H2013" s="22"/>
      <c r="I2013" s="22"/>
      <c r="K2013" s="22"/>
      <c r="L2013" s="22"/>
      <c r="M2013" s="22"/>
      <c r="O2013" s="22"/>
      <c r="P2013" s="22"/>
      <c r="Q2013" s="22"/>
    </row>
    <row r="2014" spans="2:17" x14ac:dyDescent="0.2">
      <c r="B2014" s="22"/>
      <c r="C2014" s="22"/>
      <c r="D2014" s="22"/>
      <c r="E2014" s="22"/>
      <c r="G2014" s="22"/>
      <c r="H2014" s="22"/>
      <c r="I2014" s="22"/>
      <c r="K2014" s="22"/>
      <c r="L2014" s="22"/>
      <c r="M2014" s="22"/>
      <c r="O2014" s="22"/>
      <c r="P2014" s="22"/>
      <c r="Q2014" s="22"/>
    </row>
    <row r="2015" spans="2:17" x14ac:dyDescent="0.2">
      <c r="B2015" s="22"/>
      <c r="C2015" s="22"/>
      <c r="D2015" s="22"/>
      <c r="E2015" s="22"/>
      <c r="G2015" s="22"/>
      <c r="H2015" s="22"/>
      <c r="I2015" s="22"/>
      <c r="K2015" s="22"/>
      <c r="L2015" s="22"/>
      <c r="M2015" s="22"/>
      <c r="O2015" s="22"/>
      <c r="P2015" s="22"/>
      <c r="Q2015" s="22"/>
    </row>
    <row r="2016" spans="2:17" x14ac:dyDescent="0.2">
      <c r="B2016" s="22"/>
      <c r="C2016" s="22"/>
      <c r="D2016" s="22"/>
      <c r="E2016" s="22"/>
      <c r="G2016" s="22"/>
      <c r="H2016" s="22"/>
      <c r="I2016" s="22"/>
      <c r="K2016" s="22"/>
      <c r="L2016" s="22"/>
      <c r="M2016" s="22"/>
      <c r="O2016" s="22"/>
      <c r="P2016" s="22"/>
      <c r="Q2016" s="22"/>
    </row>
    <row r="2017" spans="2:17" x14ac:dyDescent="0.2">
      <c r="B2017" s="22"/>
      <c r="C2017" s="22"/>
      <c r="D2017" s="22"/>
      <c r="E2017" s="22"/>
      <c r="G2017" s="22"/>
      <c r="H2017" s="22"/>
      <c r="I2017" s="22"/>
      <c r="K2017" s="22"/>
      <c r="L2017" s="22"/>
      <c r="M2017" s="22"/>
      <c r="O2017" s="22"/>
      <c r="P2017" s="22"/>
      <c r="Q2017" s="22"/>
    </row>
    <row r="2018" spans="2:17" x14ac:dyDescent="0.2">
      <c r="B2018" s="22"/>
      <c r="C2018" s="22"/>
      <c r="D2018" s="22"/>
      <c r="E2018" s="22"/>
      <c r="G2018" s="22"/>
      <c r="H2018" s="22"/>
      <c r="I2018" s="22"/>
      <c r="K2018" s="22"/>
      <c r="L2018" s="22"/>
      <c r="M2018" s="22"/>
      <c r="O2018" s="22"/>
      <c r="P2018" s="22"/>
      <c r="Q2018" s="22"/>
    </row>
    <row r="2019" spans="2:17" x14ac:dyDescent="0.2">
      <c r="B2019" s="22"/>
      <c r="C2019" s="22"/>
      <c r="D2019" s="22"/>
      <c r="E2019" s="22"/>
      <c r="G2019" s="22"/>
      <c r="H2019" s="22"/>
      <c r="I2019" s="22"/>
      <c r="K2019" s="22"/>
      <c r="L2019" s="22"/>
      <c r="M2019" s="22"/>
      <c r="O2019" s="22"/>
      <c r="P2019" s="22"/>
      <c r="Q2019" s="22"/>
    </row>
    <row r="2020" spans="2:17" x14ac:dyDescent="0.2">
      <c r="B2020" s="22"/>
      <c r="C2020" s="22"/>
      <c r="D2020" s="22"/>
      <c r="E2020" s="22"/>
      <c r="G2020" s="22"/>
      <c r="H2020" s="22"/>
      <c r="I2020" s="22"/>
      <c r="K2020" s="22"/>
      <c r="L2020" s="22"/>
      <c r="M2020" s="22"/>
      <c r="O2020" s="22"/>
      <c r="P2020" s="22"/>
      <c r="Q2020" s="22"/>
    </row>
    <row r="2021" spans="2:17" x14ac:dyDescent="0.2">
      <c r="B2021" s="22"/>
      <c r="C2021" s="22"/>
      <c r="D2021" s="22"/>
      <c r="E2021" s="22"/>
      <c r="G2021" s="22"/>
      <c r="H2021" s="22"/>
      <c r="I2021" s="22"/>
      <c r="K2021" s="22"/>
      <c r="L2021" s="22"/>
      <c r="M2021" s="22"/>
      <c r="O2021" s="22"/>
      <c r="P2021" s="22"/>
      <c r="Q2021" s="22"/>
    </row>
    <row r="2022" spans="2:17" x14ac:dyDescent="0.2">
      <c r="B2022" s="22"/>
      <c r="C2022" s="22"/>
      <c r="D2022" s="22"/>
      <c r="E2022" s="22"/>
      <c r="G2022" s="22"/>
      <c r="H2022" s="22"/>
      <c r="I2022" s="22"/>
      <c r="K2022" s="22"/>
      <c r="L2022" s="22"/>
      <c r="M2022" s="22"/>
      <c r="O2022" s="22"/>
      <c r="P2022" s="22"/>
      <c r="Q2022" s="22"/>
    </row>
    <row r="2023" spans="2:17" x14ac:dyDescent="0.2">
      <c r="B2023" s="22"/>
      <c r="C2023" s="22"/>
      <c r="D2023" s="22"/>
      <c r="E2023" s="22"/>
      <c r="G2023" s="22"/>
      <c r="H2023" s="22"/>
      <c r="I2023" s="22"/>
      <c r="K2023" s="22"/>
      <c r="L2023" s="22"/>
      <c r="M2023" s="22"/>
      <c r="O2023" s="22"/>
      <c r="P2023" s="22"/>
      <c r="Q2023" s="22"/>
    </row>
    <row r="2024" spans="2:17" x14ac:dyDescent="0.2">
      <c r="B2024" s="22"/>
      <c r="C2024" s="22"/>
      <c r="D2024" s="22"/>
      <c r="E2024" s="22"/>
      <c r="G2024" s="22"/>
      <c r="H2024" s="22"/>
      <c r="I2024" s="22"/>
      <c r="K2024" s="22"/>
      <c r="L2024" s="22"/>
      <c r="M2024" s="22"/>
      <c r="O2024" s="22"/>
      <c r="P2024" s="22"/>
      <c r="Q2024" s="22"/>
    </row>
    <row r="2025" spans="2:17" x14ac:dyDescent="0.2">
      <c r="B2025" s="22"/>
      <c r="C2025" s="22"/>
      <c r="D2025" s="22"/>
      <c r="E2025" s="22"/>
      <c r="G2025" s="22"/>
      <c r="H2025" s="22"/>
      <c r="I2025" s="22"/>
      <c r="K2025" s="22"/>
      <c r="L2025" s="22"/>
      <c r="M2025" s="22"/>
      <c r="O2025" s="22"/>
      <c r="P2025" s="22"/>
      <c r="Q2025" s="22"/>
    </row>
    <row r="2026" spans="2:17" x14ac:dyDescent="0.2">
      <c r="B2026" s="22"/>
      <c r="C2026" s="22"/>
      <c r="D2026" s="22"/>
      <c r="E2026" s="22"/>
      <c r="G2026" s="22"/>
      <c r="H2026" s="22"/>
      <c r="I2026" s="22"/>
      <c r="K2026" s="22"/>
      <c r="L2026" s="22"/>
      <c r="M2026" s="22"/>
      <c r="O2026" s="22"/>
      <c r="P2026" s="22"/>
      <c r="Q2026" s="22"/>
    </row>
    <row r="2027" spans="2:17" x14ac:dyDescent="0.2">
      <c r="B2027" s="22"/>
      <c r="C2027" s="22"/>
      <c r="D2027" s="22"/>
      <c r="E2027" s="22"/>
      <c r="G2027" s="22"/>
      <c r="H2027" s="22"/>
      <c r="I2027" s="22"/>
      <c r="K2027" s="22"/>
      <c r="L2027" s="22"/>
      <c r="M2027" s="22"/>
      <c r="O2027" s="22"/>
      <c r="P2027" s="22"/>
      <c r="Q2027" s="22"/>
    </row>
    <row r="2028" spans="2:17" x14ac:dyDescent="0.2">
      <c r="B2028" s="22"/>
      <c r="C2028" s="22"/>
      <c r="D2028" s="22"/>
      <c r="E2028" s="22"/>
      <c r="G2028" s="22"/>
      <c r="H2028" s="22"/>
      <c r="I2028" s="22"/>
      <c r="K2028" s="22"/>
      <c r="L2028" s="22"/>
      <c r="M2028" s="22"/>
      <c r="O2028" s="22"/>
      <c r="P2028" s="22"/>
      <c r="Q2028" s="22"/>
    </row>
    <row r="2029" spans="2:17" x14ac:dyDescent="0.2">
      <c r="B2029" s="22"/>
      <c r="C2029" s="22"/>
      <c r="D2029" s="22"/>
      <c r="E2029" s="22"/>
      <c r="G2029" s="22"/>
      <c r="H2029" s="22"/>
      <c r="I2029" s="22"/>
      <c r="K2029" s="22"/>
      <c r="L2029" s="22"/>
      <c r="M2029" s="22"/>
      <c r="O2029" s="22"/>
      <c r="P2029" s="22"/>
      <c r="Q2029" s="22"/>
    </row>
    <row r="2030" spans="2:17" x14ac:dyDescent="0.2">
      <c r="B2030" s="22"/>
      <c r="C2030" s="22"/>
      <c r="D2030" s="22"/>
      <c r="E2030" s="22"/>
      <c r="G2030" s="22"/>
      <c r="H2030" s="22"/>
      <c r="I2030" s="22"/>
      <c r="K2030" s="22"/>
      <c r="L2030" s="22"/>
      <c r="M2030" s="22"/>
      <c r="O2030" s="22"/>
      <c r="P2030" s="22"/>
      <c r="Q2030" s="22"/>
    </row>
    <row r="2031" spans="2:17" x14ac:dyDescent="0.2">
      <c r="B2031" s="22"/>
      <c r="C2031" s="22"/>
      <c r="D2031" s="22"/>
      <c r="E2031" s="22"/>
      <c r="G2031" s="22"/>
      <c r="H2031" s="22"/>
      <c r="I2031" s="22"/>
      <c r="K2031" s="22"/>
      <c r="L2031" s="22"/>
      <c r="M2031" s="22"/>
      <c r="O2031" s="22"/>
      <c r="P2031" s="22"/>
      <c r="Q2031" s="22"/>
    </row>
    <row r="2032" spans="2:17" x14ac:dyDescent="0.2">
      <c r="B2032" s="22"/>
      <c r="C2032" s="22"/>
      <c r="D2032" s="22"/>
      <c r="E2032" s="22"/>
      <c r="G2032" s="22"/>
      <c r="H2032" s="22"/>
      <c r="I2032" s="22"/>
      <c r="K2032" s="22"/>
      <c r="L2032" s="22"/>
      <c r="M2032" s="22"/>
      <c r="O2032" s="22"/>
      <c r="P2032" s="22"/>
      <c r="Q2032" s="22"/>
    </row>
    <row r="2033" spans="2:17" x14ac:dyDescent="0.2">
      <c r="B2033" s="22"/>
      <c r="C2033" s="22"/>
      <c r="D2033" s="22"/>
      <c r="E2033" s="22"/>
      <c r="G2033" s="22"/>
      <c r="H2033" s="22"/>
      <c r="I2033" s="22"/>
      <c r="K2033" s="22"/>
      <c r="L2033" s="22"/>
      <c r="M2033" s="22"/>
      <c r="O2033" s="22"/>
      <c r="P2033" s="22"/>
      <c r="Q2033" s="22"/>
    </row>
    <row r="2034" spans="2:17" x14ac:dyDescent="0.2">
      <c r="B2034" s="22"/>
      <c r="C2034" s="22"/>
      <c r="D2034" s="22"/>
      <c r="E2034" s="22"/>
      <c r="G2034" s="22"/>
      <c r="H2034" s="22"/>
      <c r="I2034" s="22"/>
      <c r="K2034" s="22"/>
      <c r="L2034" s="22"/>
      <c r="M2034" s="22"/>
      <c r="O2034" s="22"/>
      <c r="P2034" s="22"/>
      <c r="Q2034" s="22"/>
    </row>
    <row r="2035" spans="2:17" x14ac:dyDescent="0.2">
      <c r="B2035" s="22"/>
      <c r="C2035" s="22"/>
      <c r="D2035" s="22"/>
      <c r="E2035" s="22"/>
      <c r="G2035" s="22"/>
      <c r="H2035" s="22"/>
      <c r="I2035" s="22"/>
      <c r="K2035" s="22"/>
      <c r="L2035" s="22"/>
      <c r="M2035" s="22"/>
      <c r="O2035" s="22"/>
      <c r="P2035" s="22"/>
      <c r="Q2035" s="22"/>
    </row>
    <row r="2036" spans="2:17" x14ac:dyDescent="0.2">
      <c r="B2036" s="22"/>
      <c r="C2036" s="22"/>
      <c r="D2036" s="22"/>
      <c r="E2036" s="22"/>
      <c r="G2036" s="22"/>
      <c r="H2036" s="22"/>
      <c r="I2036" s="22"/>
      <c r="K2036" s="22"/>
      <c r="L2036" s="22"/>
      <c r="M2036" s="22"/>
      <c r="O2036" s="22"/>
      <c r="P2036" s="22"/>
      <c r="Q2036" s="22"/>
    </row>
    <row r="2037" spans="2:17" x14ac:dyDescent="0.2">
      <c r="B2037" s="22"/>
      <c r="C2037" s="22"/>
      <c r="D2037" s="22"/>
      <c r="E2037" s="22"/>
      <c r="G2037" s="22"/>
      <c r="H2037" s="22"/>
      <c r="I2037" s="22"/>
      <c r="K2037" s="22"/>
      <c r="L2037" s="22"/>
      <c r="M2037" s="22"/>
      <c r="O2037" s="22"/>
      <c r="P2037" s="22"/>
      <c r="Q2037" s="22"/>
    </row>
    <row r="2038" spans="2:17" x14ac:dyDescent="0.2">
      <c r="B2038" s="22"/>
      <c r="C2038" s="22"/>
      <c r="D2038" s="22"/>
      <c r="E2038" s="22"/>
      <c r="G2038" s="22"/>
      <c r="H2038" s="22"/>
      <c r="I2038" s="22"/>
      <c r="K2038" s="22"/>
      <c r="L2038" s="22"/>
      <c r="M2038" s="22"/>
      <c r="O2038" s="22"/>
      <c r="P2038" s="22"/>
      <c r="Q2038" s="22"/>
    </row>
    <row r="2039" spans="2:17" x14ac:dyDescent="0.2">
      <c r="B2039" s="22"/>
      <c r="C2039" s="22"/>
      <c r="D2039" s="22"/>
      <c r="E2039" s="22"/>
      <c r="G2039" s="22"/>
      <c r="H2039" s="22"/>
      <c r="I2039" s="22"/>
      <c r="K2039" s="22"/>
      <c r="L2039" s="22"/>
      <c r="M2039" s="22"/>
      <c r="O2039" s="22"/>
      <c r="P2039" s="22"/>
      <c r="Q2039" s="22"/>
    </row>
    <row r="2040" spans="2:17" x14ac:dyDescent="0.2">
      <c r="B2040" s="22"/>
      <c r="C2040" s="22"/>
      <c r="D2040" s="22"/>
      <c r="E2040" s="22"/>
      <c r="G2040" s="22"/>
      <c r="H2040" s="22"/>
      <c r="I2040" s="22"/>
      <c r="K2040" s="22"/>
      <c r="L2040" s="22"/>
      <c r="M2040" s="22"/>
      <c r="O2040" s="22"/>
      <c r="P2040" s="22"/>
      <c r="Q2040" s="22"/>
    </row>
    <row r="2041" spans="2:17" x14ac:dyDescent="0.2">
      <c r="B2041" s="22"/>
      <c r="C2041" s="22"/>
      <c r="D2041" s="22"/>
      <c r="E2041" s="22"/>
      <c r="G2041" s="22"/>
      <c r="H2041" s="22"/>
      <c r="I2041" s="22"/>
      <c r="K2041" s="22"/>
      <c r="L2041" s="22"/>
      <c r="M2041" s="22"/>
      <c r="O2041" s="22"/>
      <c r="P2041" s="22"/>
      <c r="Q2041" s="22"/>
    </row>
    <row r="2042" spans="2:17" x14ac:dyDescent="0.2">
      <c r="B2042" s="22"/>
      <c r="C2042" s="22"/>
      <c r="D2042" s="22"/>
      <c r="E2042" s="22"/>
      <c r="G2042" s="22"/>
      <c r="H2042" s="22"/>
      <c r="I2042" s="22"/>
      <c r="K2042" s="22"/>
      <c r="L2042" s="22"/>
      <c r="M2042" s="22"/>
      <c r="O2042" s="22"/>
      <c r="P2042" s="22"/>
      <c r="Q2042" s="22"/>
    </row>
    <row r="2043" spans="2:17" x14ac:dyDescent="0.2">
      <c r="B2043" s="22"/>
      <c r="C2043" s="22"/>
      <c r="D2043" s="22"/>
      <c r="E2043" s="22"/>
      <c r="G2043" s="22"/>
      <c r="H2043" s="22"/>
      <c r="I2043" s="22"/>
      <c r="K2043" s="22"/>
      <c r="L2043" s="22"/>
      <c r="M2043" s="22"/>
      <c r="O2043" s="22"/>
      <c r="P2043" s="22"/>
      <c r="Q2043" s="22"/>
    </row>
    <row r="2044" spans="2:17" x14ac:dyDescent="0.2">
      <c r="B2044" s="22"/>
      <c r="C2044" s="22"/>
      <c r="D2044" s="22"/>
      <c r="E2044" s="22"/>
      <c r="G2044" s="22"/>
      <c r="H2044" s="22"/>
      <c r="I2044" s="22"/>
      <c r="K2044" s="22"/>
      <c r="L2044" s="22"/>
      <c r="M2044" s="22"/>
      <c r="O2044" s="22"/>
      <c r="P2044" s="22"/>
      <c r="Q2044" s="22"/>
    </row>
    <row r="2045" spans="2:17" x14ac:dyDescent="0.2">
      <c r="B2045" s="22"/>
      <c r="C2045" s="22"/>
      <c r="D2045" s="22"/>
      <c r="E2045" s="22"/>
      <c r="G2045" s="22"/>
      <c r="H2045" s="22"/>
      <c r="I2045" s="22"/>
      <c r="K2045" s="22"/>
      <c r="L2045" s="22"/>
      <c r="M2045" s="22"/>
      <c r="O2045" s="22"/>
      <c r="P2045" s="22"/>
      <c r="Q2045" s="22"/>
    </row>
    <row r="2046" spans="2:17" x14ac:dyDescent="0.2">
      <c r="B2046" s="22"/>
      <c r="C2046" s="22"/>
      <c r="D2046" s="22"/>
      <c r="E2046" s="22"/>
      <c r="G2046" s="22"/>
      <c r="H2046" s="22"/>
      <c r="I2046" s="22"/>
      <c r="K2046" s="22"/>
      <c r="L2046" s="22"/>
      <c r="M2046" s="22"/>
      <c r="O2046" s="22"/>
      <c r="P2046" s="22"/>
      <c r="Q2046" s="22"/>
    </row>
    <row r="2047" spans="2:17" x14ac:dyDescent="0.2">
      <c r="B2047" s="22"/>
      <c r="C2047" s="22"/>
      <c r="D2047" s="22"/>
      <c r="E2047" s="22"/>
      <c r="G2047" s="22"/>
      <c r="H2047" s="22"/>
      <c r="I2047" s="22"/>
      <c r="K2047" s="22"/>
      <c r="L2047" s="22"/>
      <c r="M2047" s="22"/>
      <c r="O2047" s="22"/>
      <c r="P2047" s="22"/>
      <c r="Q2047" s="22"/>
    </row>
    <row r="2048" spans="2:17" x14ac:dyDescent="0.2">
      <c r="B2048" s="22"/>
      <c r="C2048" s="22"/>
      <c r="D2048" s="22"/>
      <c r="E2048" s="22"/>
      <c r="G2048" s="22"/>
      <c r="H2048" s="22"/>
      <c r="I2048" s="22"/>
      <c r="K2048" s="22"/>
      <c r="L2048" s="22"/>
      <c r="M2048" s="22"/>
      <c r="O2048" s="22"/>
      <c r="P2048" s="22"/>
      <c r="Q2048" s="22"/>
    </row>
    <row r="2049" spans="2:17" x14ac:dyDescent="0.2">
      <c r="B2049" s="22"/>
      <c r="C2049" s="22"/>
      <c r="D2049" s="22"/>
      <c r="E2049" s="22"/>
      <c r="G2049" s="22"/>
      <c r="H2049" s="22"/>
      <c r="I2049" s="22"/>
      <c r="K2049" s="22"/>
      <c r="L2049" s="22"/>
      <c r="M2049" s="22"/>
      <c r="O2049" s="22"/>
      <c r="P2049" s="22"/>
      <c r="Q2049" s="22"/>
    </row>
    <row r="2050" spans="2:17" x14ac:dyDescent="0.2">
      <c r="B2050" s="22"/>
      <c r="C2050" s="22"/>
      <c r="D2050" s="22"/>
      <c r="E2050" s="22"/>
      <c r="G2050" s="22"/>
      <c r="H2050" s="22"/>
      <c r="I2050" s="22"/>
      <c r="K2050" s="22"/>
      <c r="L2050" s="22"/>
      <c r="M2050" s="22"/>
      <c r="O2050" s="22"/>
      <c r="P2050" s="22"/>
      <c r="Q2050" s="22"/>
    </row>
    <row r="2051" spans="2:17" x14ac:dyDescent="0.2">
      <c r="B2051" s="22"/>
      <c r="C2051" s="22"/>
      <c r="D2051" s="22"/>
      <c r="E2051" s="22"/>
      <c r="G2051" s="22"/>
      <c r="H2051" s="22"/>
      <c r="I2051" s="22"/>
      <c r="K2051" s="22"/>
      <c r="L2051" s="22"/>
      <c r="M2051" s="22"/>
      <c r="O2051" s="22"/>
      <c r="P2051" s="22"/>
      <c r="Q2051" s="22"/>
    </row>
    <row r="2052" spans="2:17" x14ac:dyDescent="0.2">
      <c r="B2052" s="22"/>
      <c r="C2052" s="22"/>
      <c r="D2052" s="22"/>
      <c r="E2052" s="22"/>
      <c r="G2052" s="22"/>
      <c r="H2052" s="22"/>
      <c r="I2052" s="22"/>
      <c r="K2052" s="22"/>
      <c r="L2052" s="22"/>
      <c r="M2052" s="22"/>
      <c r="O2052" s="22"/>
      <c r="P2052" s="22"/>
      <c r="Q2052" s="22"/>
    </row>
    <row r="2053" spans="2:17" x14ac:dyDescent="0.2">
      <c r="B2053" s="22"/>
      <c r="C2053" s="22"/>
      <c r="D2053" s="22"/>
      <c r="E2053" s="22"/>
      <c r="G2053" s="22"/>
      <c r="H2053" s="22"/>
      <c r="I2053" s="22"/>
      <c r="K2053" s="22"/>
      <c r="L2053" s="22"/>
      <c r="M2053" s="22"/>
      <c r="O2053" s="22"/>
      <c r="P2053" s="22"/>
      <c r="Q2053" s="22"/>
    </row>
    <row r="2054" spans="2:17" x14ac:dyDescent="0.2">
      <c r="B2054" s="22"/>
      <c r="C2054" s="22"/>
      <c r="D2054" s="22"/>
      <c r="E2054" s="22"/>
      <c r="G2054" s="22"/>
      <c r="H2054" s="22"/>
      <c r="I2054" s="22"/>
      <c r="K2054" s="22"/>
      <c r="L2054" s="22"/>
      <c r="M2054" s="22"/>
      <c r="O2054" s="22"/>
      <c r="P2054" s="22"/>
      <c r="Q2054" s="22"/>
    </row>
    <row r="2055" spans="2:17" x14ac:dyDescent="0.2">
      <c r="B2055" s="22"/>
      <c r="C2055" s="22"/>
      <c r="D2055" s="22"/>
      <c r="E2055" s="22"/>
      <c r="G2055" s="22"/>
      <c r="H2055" s="22"/>
      <c r="I2055" s="22"/>
      <c r="K2055" s="22"/>
      <c r="L2055" s="22"/>
      <c r="M2055" s="22"/>
      <c r="O2055" s="22"/>
      <c r="P2055" s="22"/>
      <c r="Q2055" s="22"/>
    </row>
    <row r="2056" spans="2:17" x14ac:dyDescent="0.2">
      <c r="B2056" s="22"/>
      <c r="C2056" s="22"/>
      <c r="D2056" s="22"/>
      <c r="E2056" s="22"/>
      <c r="G2056" s="22"/>
      <c r="H2056" s="22"/>
      <c r="I2056" s="22"/>
      <c r="K2056" s="22"/>
      <c r="L2056" s="22"/>
      <c r="M2056" s="22"/>
      <c r="O2056" s="22"/>
      <c r="P2056" s="22"/>
      <c r="Q2056" s="22"/>
    </row>
    <row r="2057" spans="2:17" x14ac:dyDescent="0.2">
      <c r="B2057" s="22"/>
      <c r="C2057" s="22"/>
      <c r="D2057" s="22"/>
      <c r="E2057" s="22"/>
      <c r="G2057" s="22"/>
      <c r="H2057" s="22"/>
      <c r="I2057" s="22"/>
      <c r="K2057" s="22"/>
      <c r="L2057" s="22"/>
      <c r="M2057" s="22"/>
      <c r="O2057" s="22"/>
      <c r="P2057" s="22"/>
      <c r="Q2057" s="22"/>
    </row>
    <row r="2058" spans="2:17" x14ac:dyDescent="0.2">
      <c r="B2058" s="22"/>
      <c r="C2058" s="22"/>
      <c r="D2058" s="22"/>
      <c r="E2058" s="22"/>
      <c r="G2058" s="22"/>
      <c r="H2058" s="22"/>
      <c r="I2058" s="22"/>
      <c r="K2058" s="22"/>
      <c r="L2058" s="22"/>
      <c r="M2058" s="22"/>
      <c r="O2058" s="22"/>
      <c r="P2058" s="22"/>
      <c r="Q2058" s="22"/>
    </row>
    <row r="2059" spans="2:17" x14ac:dyDescent="0.2">
      <c r="B2059" s="22"/>
      <c r="C2059" s="22"/>
      <c r="D2059" s="22"/>
      <c r="E2059" s="22"/>
      <c r="G2059" s="22"/>
      <c r="H2059" s="22"/>
      <c r="I2059" s="22"/>
      <c r="K2059" s="22"/>
      <c r="L2059" s="22"/>
      <c r="M2059" s="22"/>
      <c r="O2059" s="22"/>
      <c r="P2059" s="22"/>
      <c r="Q2059" s="22"/>
    </row>
    <row r="2060" spans="2:17" x14ac:dyDescent="0.2">
      <c r="B2060" s="22"/>
      <c r="C2060" s="22"/>
      <c r="D2060" s="22"/>
      <c r="E2060" s="22"/>
      <c r="G2060" s="22"/>
      <c r="H2060" s="22"/>
      <c r="I2060" s="22"/>
      <c r="K2060" s="22"/>
      <c r="L2060" s="22"/>
      <c r="M2060" s="22"/>
      <c r="O2060" s="22"/>
      <c r="P2060" s="22"/>
      <c r="Q2060" s="22"/>
    </row>
    <row r="2061" spans="2:17" x14ac:dyDescent="0.2">
      <c r="B2061" s="22"/>
      <c r="C2061" s="22"/>
      <c r="D2061" s="22"/>
      <c r="E2061" s="22"/>
      <c r="G2061" s="22"/>
      <c r="H2061" s="22"/>
      <c r="I2061" s="22"/>
      <c r="K2061" s="22"/>
      <c r="L2061" s="22"/>
      <c r="M2061" s="22"/>
      <c r="O2061" s="22"/>
      <c r="P2061" s="22"/>
      <c r="Q2061" s="22"/>
    </row>
    <row r="2062" spans="2:17" x14ac:dyDescent="0.2">
      <c r="B2062" s="22"/>
      <c r="C2062" s="22"/>
      <c r="D2062" s="22"/>
      <c r="E2062" s="22"/>
      <c r="G2062" s="22"/>
      <c r="H2062" s="22"/>
      <c r="I2062" s="22"/>
      <c r="K2062" s="22"/>
      <c r="L2062" s="22"/>
      <c r="M2062" s="22"/>
      <c r="O2062" s="22"/>
      <c r="P2062" s="22"/>
      <c r="Q2062" s="22"/>
    </row>
    <row r="2063" spans="2:17" x14ac:dyDescent="0.2">
      <c r="B2063" s="22"/>
      <c r="C2063" s="22"/>
      <c r="D2063" s="22"/>
      <c r="E2063" s="22"/>
      <c r="G2063" s="22"/>
      <c r="H2063" s="22"/>
      <c r="I2063" s="22"/>
      <c r="K2063" s="22"/>
      <c r="L2063" s="22"/>
      <c r="M2063" s="22"/>
      <c r="O2063" s="22"/>
      <c r="P2063" s="22"/>
      <c r="Q2063" s="22"/>
    </row>
    <row r="2064" spans="2:17" x14ac:dyDescent="0.2">
      <c r="B2064" s="22"/>
      <c r="C2064" s="22"/>
      <c r="D2064" s="22"/>
      <c r="E2064" s="22"/>
      <c r="G2064" s="22"/>
      <c r="H2064" s="22"/>
      <c r="I2064" s="22"/>
      <c r="K2064" s="22"/>
      <c r="L2064" s="22"/>
      <c r="M2064" s="22"/>
      <c r="O2064" s="22"/>
      <c r="P2064" s="22"/>
      <c r="Q2064" s="22"/>
    </row>
    <row r="2065" spans="2:17" x14ac:dyDescent="0.2">
      <c r="B2065" s="22"/>
      <c r="C2065" s="22"/>
      <c r="D2065" s="22"/>
      <c r="E2065" s="22"/>
      <c r="G2065" s="22"/>
      <c r="H2065" s="22"/>
      <c r="I2065" s="22"/>
      <c r="K2065" s="22"/>
      <c r="L2065" s="22"/>
      <c r="M2065" s="22"/>
      <c r="O2065" s="22"/>
      <c r="P2065" s="22"/>
      <c r="Q2065" s="22"/>
    </row>
    <row r="2066" spans="2:17" x14ac:dyDescent="0.2">
      <c r="B2066" s="22"/>
      <c r="C2066" s="22"/>
      <c r="D2066" s="22"/>
      <c r="E2066" s="22"/>
      <c r="G2066" s="22"/>
      <c r="H2066" s="22"/>
      <c r="I2066" s="22"/>
      <c r="K2066" s="22"/>
      <c r="L2066" s="22"/>
      <c r="M2066" s="22"/>
      <c r="O2066" s="22"/>
      <c r="P2066" s="22"/>
      <c r="Q2066" s="22"/>
    </row>
    <row r="2067" spans="2:17" x14ac:dyDescent="0.2">
      <c r="B2067" s="22"/>
      <c r="C2067" s="22"/>
      <c r="D2067" s="22"/>
      <c r="E2067" s="22"/>
      <c r="G2067" s="22"/>
      <c r="H2067" s="22"/>
      <c r="I2067" s="22"/>
      <c r="K2067" s="22"/>
      <c r="L2067" s="22"/>
      <c r="M2067" s="22"/>
      <c r="O2067" s="22"/>
      <c r="P2067" s="22"/>
      <c r="Q2067" s="22"/>
    </row>
    <row r="2068" spans="2:17" x14ac:dyDescent="0.2">
      <c r="B2068" s="22"/>
      <c r="C2068" s="22"/>
      <c r="D2068" s="22"/>
      <c r="E2068" s="22"/>
      <c r="G2068" s="22"/>
      <c r="H2068" s="22"/>
      <c r="I2068" s="22"/>
      <c r="K2068" s="22"/>
      <c r="L2068" s="22"/>
      <c r="M2068" s="22"/>
      <c r="O2068" s="22"/>
      <c r="P2068" s="22"/>
      <c r="Q2068" s="22"/>
    </row>
    <row r="2069" spans="2:17" x14ac:dyDescent="0.2">
      <c r="B2069" s="22"/>
      <c r="C2069" s="22"/>
      <c r="D2069" s="22"/>
      <c r="E2069" s="22"/>
      <c r="G2069" s="22"/>
      <c r="H2069" s="22"/>
      <c r="I2069" s="22"/>
      <c r="K2069" s="22"/>
      <c r="L2069" s="22"/>
      <c r="M2069" s="22"/>
      <c r="O2069" s="22"/>
      <c r="P2069" s="22"/>
      <c r="Q2069" s="22"/>
    </row>
    <row r="2070" spans="2:17" x14ac:dyDescent="0.2">
      <c r="B2070" s="22"/>
      <c r="C2070" s="22"/>
      <c r="D2070" s="22"/>
      <c r="E2070" s="22"/>
      <c r="G2070" s="22"/>
      <c r="H2070" s="22"/>
      <c r="I2070" s="22"/>
      <c r="K2070" s="22"/>
      <c r="L2070" s="22"/>
      <c r="M2070" s="22"/>
      <c r="O2070" s="22"/>
      <c r="P2070" s="22"/>
      <c r="Q2070" s="22"/>
    </row>
    <row r="2071" spans="2:17" x14ac:dyDescent="0.2">
      <c r="B2071" s="22"/>
      <c r="C2071" s="22"/>
      <c r="D2071" s="22"/>
      <c r="E2071" s="22"/>
      <c r="G2071" s="22"/>
      <c r="H2071" s="22"/>
      <c r="I2071" s="22"/>
      <c r="K2071" s="22"/>
      <c r="L2071" s="22"/>
      <c r="M2071" s="22"/>
      <c r="O2071" s="22"/>
      <c r="P2071" s="22"/>
      <c r="Q2071" s="22"/>
    </row>
    <row r="2072" spans="2:17" x14ac:dyDescent="0.2">
      <c r="B2072" s="22"/>
      <c r="C2072" s="22"/>
      <c r="D2072" s="22"/>
      <c r="E2072" s="22"/>
      <c r="G2072" s="22"/>
      <c r="H2072" s="22"/>
      <c r="I2072" s="22"/>
      <c r="K2072" s="22"/>
      <c r="L2072" s="22"/>
      <c r="M2072" s="22"/>
      <c r="O2072" s="22"/>
      <c r="P2072" s="22"/>
      <c r="Q2072" s="22"/>
    </row>
    <row r="2073" spans="2:17" x14ac:dyDescent="0.2">
      <c r="B2073" s="22"/>
      <c r="C2073" s="22"/>
      <c r="D2073" s="22"/>
      <c r="E2073" s="22"/>
      <c r="G2073" s="22"/>
      <c r="H2073" s="22"/>
      <c r="I2073" s="22"/>
      <c r="K2073" s="22"/>
      <c r="L2073" s="22"/>
      <c r="M2073" s="22"/>
      <c r="O2073" s="22"/>
      <c r="P2073" s="22"/>
      <c r="Q2073" s="22"/>
    </row>
    <row r="2074" spans="2:17" x14ac:dyDescent="0.2">
      <c r="B2074" s="22"/>
      <c r="C2074" s="22"/>
      <c r="D2074" s="22"/>
      <c r="E2074" s="22"/>
      <c r="G2074" s="22"/>
      <c r="H2074" s="22"/>
      <c r="I2074" s="22"/>
      <c r="K2074" s="22"/>
      <c r="L2074" s="22"/>
      <c r="M2074" s="22"/>
      <c r="O2074" s="22"/>
      <c r="P2074" s="22"/>
      <c r="Q2074" s="22"/>
    </row>
    <row r="2075" spans="2:17" x14ac:dyDescent="0.2">
      <c r="B2075" s="22"/>
      <c r="C2075" s="22"/>
      <c r="D2075" s="22"/>
      <c r="E2075" s="22"/>
      <c r="G2075" s="22"/>
      <c r="H2075" s="22"/>
      <c r="I2075" s="22"/>
      <c r="K2075" s="22"/>
      <c r="L2075" s="22"/>
      <c r="M2075" s="22"/>
      <c r="O2075" s="22"/>
      <c r="P2075" s="22"/>
      <c r="Q2075" s="22"/>
    </row>
    <row r="2076" spans="2:17" x14ac:dyDescent="0.2">
      <c r="B2076" s="22"/>
      <c r="C2076" s="22"/>
      <c r="D2076" s="22"/>
      <c r="E2076" s="22"/>
      <c r="G2076" s="22"/>
      <c r="H2076" s="22"/>
      <c r="I2076" s="22"/>
      <c r="K2076" s="22"/>
      <c r="L2076" s="22"/>
      <c r="M2076" s="22"/>
      <c r="O2076" s="22"/>
      <c r="P2076" s="22"/>
      <c r="Q2076" s="22"/>
    </row>
    <row r="2077" spans="2:17" x14ac:dyDescent="0.2">
      <c r="B2077" s="22"/>
      <c r="C2077" s="22"/>
      <c r="D2077" s="22"/>
      <c r="E2077" s="22"/>
      <c r="G2077" s="22"/>
      <c r="H2077" s="22"/>
      <c r="I2077" s="22"/>
      <c r="K2077" s="22"/>
      <c r="L2077" s="22"/>
      <c r="M2077" s="22"/>
      <c r="O2077" s="22"/>
      <c r="P2077" s="22"/>
      <c r="Q2077" s="22"/>
    </row>
    <row r="2078" spans="2:17" x14ac:dyDescent="0.2">
      <c r="B2078" s="22"/>
      <c r="C2078" s="22"/>
      <c r="D2078" s="22"/>
      <c r="E2078" s="22"/>
      <c r="G2078" s="22"/>
      <c r="H2078" s="22"/>
      <c r="I2078" s="22"/>
      <c r="K2078" s="22"/>
      <c r="L2078" s="22"/>
      <c r="M2078" s="22"/>
      <c r="O2078" s="22"/>
      <c r="P2078" s="22"/>
      <c r="Q2078" s="22"/>
    </row>
    <row r="2079" spans="2:17" x14ac:dyDescent="0.2">
      <c r="B2079" s="22"/>
      <c r="C2079" s="22"/>
      <c r="D2079" s="22"/>
      <c r="E2079" s="22"/>
      <c r="G2079" s="22"/>
      <c r="H2079" s="22"/>
      <c r="I2079" s="22"/>
      <c r="K2079" s="22"/>
      <c r="L2079" s="22"/>
      <c r="M2079" s="22"/>
      <c r="O2079" s="22"/>
      <c r="P2079" s="22"/>
      <c r="Q2079" s="22"/>
    </row>
    <row r="2080" spans="2:17" x14ac:dyDescent="0.2">
      <c r="B2080" s="22"/>
      <c r="C2080" s="22"/>
      <c r="D2080" s="22"/>
      <c r="E2080" s="22"/>
      <c r="G2080" s="22"/>
      <c r="H2080" s="22"/>
      <c r="I2080" s="22"/>
      <c r="K2080" s="22"/>
      <c r="L2080" s="22"/>
      <c r="M2080" s="22"/>
      <c r="O2080" s="22"/>
      <c r="P2080" s="22"/>
      <c r="Q2080" s="22"/>
    </row>
    <row r="2081" spans="2:17" x14ac:dyDescent="0.2">
      <c r="B2081" s="22"/>
      <c r="C2081" s="22"/>
      <c r="D2081" s="22"/>
      <c r="E2081" s="22"/>
      <c r="G2081" s="22"/>
      <c r="H2081" s="22"/>
      <c r="I2081" s="22"/>
      <c r="K2081" s="22"/>
      <c r="L2081" s="22"/>
      <c r="M2081" s="22"/>
      <c r="O2081" s="22"/>
      <c r="P2081" s="22"/>
      <c r="Q2081" s="22"/>
    </row>
    <row r="2082" spans="2:17" x14ac:dyDescent="0.2">
      <c r="B2082" s="22"/>
      <c r="C2082" s="22"/>
      <c r="D2082" s="22"/>
      <c r="E2082" s="22"/>
      <c r="G2082" s="22"/>
      <c r="H2082" s="22"/>
      <c r="I2082" s="22"/>
      <c r="K2082" s="22"/>
      <c r="L2082" s="22"/>
      <c r="M2082" s="22"/>
      <c r="O2082" s="22"/>
      <c r="P2082" s="22"/>
      <c r="Q2082" s="22"/>
    </row>
    <row r="2083" spans="2:17" x14ac:dyDescent="0.2">
      <c r="B2083" s="22"/>
      <c r="C2083" s="22"/>
      <c r="D2083" s="22"/>
      <c r="E2083" s="22"/>
      <c r="G2083" s="22"/>
      <c r="H2083" s="22"/>
      <c r="I2083" s="22"/>
      <c r="K2083" s="22"/>
      <c r="L2083" s="22"/>
      <c r="M2083" s="22"/>
      <c r="O2083" s="22"/>
      <c r="P2083" s="22"/>
      <c r="Q2083" s="22"/>
    </row>
    <row r="2084" spans="2:17" x14ac:dyDescent="0.2">
      <c r="B2084" s="22"/>
      <c r="C2084" s="22"/>
      <c r="D2084" s="22"/>
      <c r="E2084" s="22"/>
      <c r="G2084" s="22"/>
      <c r="H2084" s="22"/>
      <c r="I2084" s="22"/>
      <c r="K2084" s="22"/>
      <c r="L2084" s="22"/>
      <c r="M2084" s="22"/>
      <c r="O2084" s="22"/>
      <c r="P2084" s="22"/>
      <c r="Q2084" s="22"/>
    </row>
    <row r="2085" spans="2:17" x14ac:dyDescent="0.2">
      <c r="B2085" s="22"/>
      <c r="C2085" s="22"/>
      <c r="D2085" s="22"/>
      <c r="E2085" s="22"/>
      <c r="G2085" s="22"/>
      <c r="H2085" s="22"/>
      <c r="I2085" s="22"/>
      <c r="K2085" s="22"/>
      <c r="L2085" s="22"/>
      <c r="M2085" s="22"/>
      <c r="O2085" s="22"/>
      <c r="P2085" s="22"/>
      <c r="Q2085" s="22"/>
    </row>
    <row r="2086" spans="2:17" x14ac:dyDescent="0.2">
      <c r="B2086" s="22"/>
      <c r="C2086" s="22"/>
      <c r="D2086" s="22"/>
      <c r="E2086" s="22"/>
      <c r="G2086" s="22"/>
      <c r="H2086" s="22"/>
      <c r="I2086" s="22"/>
      <c r="K2086" s="22"/>
      <c r="L2086" s="22"/>
      <c r="M2086" s="22"/>
      <c r="O2086" s="22"/>
      <c r="P2086" s="22"/>
      <c r="Q2086" s="22"/>
    </row>
    <row r="2087" spans="2:17" x14ac:dyDescent="0.2">
      <c r="B2087" s="22"/>
      <c r="C2087" s="22"/>
      <c r="D2087" s="22"/>
      <c r="E2087" s="22"/>
      <c r="G2087" s="22"/>
      <c r="H2087" s="22"/>
      <c r="I2087" s="22"/>
      <c r="K2087" s="22"/>
      <c r="L2087" s="22"/>
      <c r="M2087" s="22"/>
      <c r="O2087" s="22"/>
      <c r="P2087" s="22"/>
      <c r="Q2087" s="22"/>
    </row>
    <row r="2088" spans="2:17" x14ac:dyDescent="0.2">
      <c r="B2088" s="22"/>
      <c r="C2088" s="22"/>
      <c r="D2088" s="22"/>
      <c r="E2088" s="22"/>
      <c r="G2088" s="22"/>
      <c r="H2088" s="22"/>
      <c r="I2088" s="22"/>
      <c r="K2088" s="22"/>
      <c r="L2088" s="22"/>
      <c r="M2088" s="22"/>
      <c r="O2088" s="22"/>
      <c r="P2088" s="22"/>
      <c r="Q2088" s="22"/>
    </row>
    <row r="2089" spans="2:17" x14ac:dyDescent="0.2">
      <c r="B2089" s="22"/>
      <c r="C2089" s="22"/>
      <c r="D2089" s="22"/>
      <c r="E2089" s="22"/>
      <c r="G2089" s="22"/>
      <c r="H2089" s="22"/>
      <c r="I2089" s="22"/>
      <c r="K2089" s="22"/>
      <c r="L2089" s="22"/>
      <c r="M2089" s="22"/>
      <c r="O2089" s="22"/>
      <c r="P2089" s="22"/>
      <c r="Q2089" s="22"/>
    </row>
    <row r="2090" spans="2:17" x14ac:dyDescent="0.2">
      <c r="B2090" s="22"/>
      <c r="C2090" s="22"/>
      <c r="D2090" s="22"/>
      <c r="E2090" s="22"/>
      <c r="G2090" s="22"/>
      <c r="H2090" s="22"/>
      <c r="I2090" s="22"/>
      <c r="K2090" s="22"/>
      <c r="L2090" s="22"/>
      <c r="M2090" s="22"/>
      <c r="O2090" s="22"/>
      <c r="P2090" s="22"/>
      <c r="Q2090" s="22"/>
    </row>
    <row r="2091" spans="2:17" x14ac:dyDescent="0.2">
      <c r="B2091" s="22"/>
      <c r="C2091" s="22"/>
      <c r="D2091" s="22"/>
      <c r="E2091" s="22"/>
      <c r="G2091" s="22"/>
      <c r="H2091" s="22"/>
      <c r="I2091" s="22"/>
      <c r="K2091" s="22"/>
      <c r="L2091" s="22"/>
      <c r="M2091" s="22"/>
      <c r="O2091" s="22"/>
      <c r="P2091" s="22"/>
      <c r="Q2091" s="22"/>
    </row>
    <row r="2092" spans="2:17" x14ac:dyDescent="0.2">
      <c r="B2092" s="22"/>
      <c r="C2092" s="22"/>
      <c r="D2092" s="22"/>
      <c r="E2092" s="22"/>
      <c r="G2092" s="22"/>
      <c r="H2092" s="22"/>
      <c r="I2092" s="22"/>
      <c r="K2092" s="22"/>
      <c r="L2092" s="22"/>
      <c r="M2092" s="22"/>
      <c r="O2092" s="22"/>
      <c r="P2092" s="22"/>
      <c r="Q2092" s="22"/>
    </row>
    <row r="2093" spans="2:17" x14ac:dyDescent="0.2">
      <c r="B2093" s="22"/>
      <c r="C2093" s="22"/>
      <c r="D2093" s="22"/>
      <c r="E2093" s="22"/>
      <c r="G2093" s="22"/>
      <c r="H2093" s="22"/>
      <c r="I2093" s="22"/>
      <c r="K2093" s="22"/>
      <c r="L2093" s="22"/>
      <c r="M2093" s="22"/>
      <c r="O2093" s="22"/>
      <c r="P2093" s="22"/>
      <c r="Q2093" s="22"/>
    </row>
    <row r="2094" spans="2:17" x14ac:dyDescent="0.2">
      <c r="B2094" s="22"/>
      <c r="C2094" s="22"/>
      <c r="D2094" s="22"/>
      <c r="E2094" s="22"/>
      <c r="G2094" s="22"/>
      <c r="H2094" s="22"/>
      <c r="I2094" s="22"/>
      <c r="K2094" s="22"/>
      <c r="L2094" s="22"/>
      <c r="M2094" s="22"/>
      <c r="O2094" s="22"/>
      <c r="P2094" s="22"/>
      <c r="Q2094" s="22"/>
    </row>
    <row r="2095" spans="2:17" x14ac:dyDescent="0.2">
      <c r="B2095" s="22"/>
      <c r="C2095" s="22"/>
      <c r="D2095" s="22"/>
      <c r="E2095" s="22"/>
      <c r="G2095" s="22"/>
      <c r="H2095" s="22"/>
      <c r="I2095" s="22"/>
      <c r="K2095" s="22"/>
      <c r="L2095" s="22"/>
      <c r="M2095" s="22"/>
      <c r="O2095" s="22"/>
      <c r="P2095" s="22"/>
      <c r="Q2095" s="22"/>
    </row>
    <row r="2096" spans="2:17" x14ac:dyDescent="0.2">
      <c r="B2096" s="22"/>
      <c r="C2096" s="22"/>
      <c r="D2096" s="22"/>
      <c r="E2096" s="22"/>
      <c r="G2096" s="22"/>
      <c r="H2096" s="22"/>
      <c r="I2096" s="22"/>
      <c r="K2096" s="22"/>
      <c r="L2096" s="22"/>
      <c r="M2096" s="22"/>
      <c r="O2096" s="22"/>
      <c r="P2096" s="22"/>
      <c r="Q2096" s="22"/>
    </row>
    <row r="2097" spans="2:17" x14ac:dyDescent="0.2">
      <c r="B2097" s="22"/>
      <c r="C2097" s="22"/>
      <c r="D2097" s="22"/>
      <c r="E2097" s="22"/>
      <c r="G2097" s="22"/>
      <c r="H2097" s="22"/>
      <c r="I2097" s="22"/>
      <c r="K2097" s="22"/>
      <c r="L2097" s="22"/>
      <c r="M2097" s="22"/>
      <c r="O2097" s="22"/>
      <c r="P2097" s="22"/>
      <c r="Q2097" s="22"/>
    </row>
    <row r="2098" spans="2:17" x14ac:dyDescent="0.2">
      <c r="B2098" s="22"/>
      <c r="C2098" s="22"/>
      <c r="D2098" s="22"/>
      <c r="E2098" s="22"/>
      <c r="G2098" s="22"/>
      <c r="H2098" s="22"/>
      <c r="I2098" s="22"/>
      <c r="K2098" s="22"/>
      <c r="L2098" s="22"/>
      <c r="M2098" s="22"/>
      <c r="O2098" s="22"/>
      <c r="P2098" s="22"/>
      <c r="Q2098" s="22"/>
    </row>
    <row r="2099" spans="2:17" x14ac:dyDescent="0.2">
      <c r="B2099" s="22"/>
      <c r="C2099" s="22"/>
      <c r="D2099" s="22"/>
      <c r="E2099" s="22"/>
      <c r="G2099" s="22"/>
      <c r="H2099" s="22"/>
      <c r="I2099" s="22"/>
      <c r="K2099" s="22"/>
      <c r="L2099" s="22"/>
      <c r="M2099" s="22"/>
      <c r="O2099" s="22"/>
      <c r="P2099" s="22"/>
      <c r="Q2099" s="22"/>
    </row>
    <row r="2100" spans="2:17" x14ac:dyDescent="0.2">
      <c r="B2100" s="22"/>
      <c r="C2100" s="22"/>
      <c r="D2100" s="22"/>
      <c r="E2100" s="22"/>
      <c r="G2100" s="22"/>
      <c r="H2100" s="22"/>
      <c r="I2100" s="22"/>
      <c r="K2100" s="22"/>
      <c r="L2100" s="22"/>
      <c r="M2100" s="22"/>
      <c r="O2100" s="22"/>
      <c r="P2100" s="22"/>
      <c r="Q2100" s="22"/>
    </row>
    <row r="2101" spans="2:17" x14ac:dyDescent="0.2">
      <c r="B2101" s="22"/>
      <c r="C2101" s="22"/>
      <c r="D2101" s="22"/>
      <c r="E2101" s="22"/>
      <c r="G2101" s="22"/>
      <c r="H2101" s="22"/>
      <c r="I2101" s="22"/>
      <c r="K2101" s="22"/>
      <c r="L2101" s="22"/>
      <c r="M2101" s="22"/>
      <c r="O2101" s="22"/>
      <c r="P2101" s="22"/>
      <c r="Q2101" s="22"/>
    </row>
    <row r="2102" spans="2:17" x14ac:dyDescent="0.2">
      <c r="B2102" s="22"/>
      <c r="C2102" s="22"/>
      <c r="D2102" s="22"/>
      <c r="E2102" s="22"/>
      <c r="G2102" s="22"/>
      <c r="H2102" s="22"/>
      <c r="I2102" s="22"/>
      <c r="K2102" s="22"/>
      <c r="L2102" s="22"/>
      <c r="M2102" s="22"/>
      <c r="O2102" s="22"/>
      <c r="P2102" s="22"/>
      <c r="Q2102" s="22"/>
    </row>
    <row r="2103" spans="2:17" x14ac:dyDescent="0.2">
      <c r="B2103" s="22"/>
      <c r="C2103" s="22"/>
      <c r="D2103" s="22"/>
      <c r="E2103" s="22"/>
      <c r="G2103" s="22"/>
      <c r="H2103" s="22"/>
      <c r="I2103" s="22"/>
      <c r="K2103" s="22"/>
      <c r="L2103" s="22"/>
      <c r="M2103" s="22"/>
      <c r="O2103" s="22"/>
      <c r="P2103" s="22"/>
      <c r="Q2103" s="22"/>
    </row>
    <row r="2104" spans="2:17" x14ac:dyDescent="0.2">
      <c r="B2104" s="22"/>
      <c r="C2104" s="22"/>
      <c r="D2104" s="22"/>
      <c r="E2104" s="22"/>
      <c r="G2104" s="22"/>
      <c r="H2104" s="22"/>
      <c r="I2104" s="22"/>
      <c r="K2104" s="22"/>
      <c r="L2104" s="22"/>
      <c r="M2104" s="22"/>
      <c r="O2104" s="22"/>
      <c r="P2104" s="22"/>
      <c r="Q2104" s="22"/>
    </row>
    <row r="2105" spans="2:17" x14ac:dyDescent="0.2">
      <c r="B2105" s="22"/>
      <c r="C2105" s="22"/>
      <c r="D2105" s="22"/>
      <c r="E2105" s="22"/>
      <c r="G2105" s="22"/>
      <c r="H2105" s="22"/>
      <c r="I2105" s="22"/>
      <c r="K2105" s="22"/>
      <c r="L2105" s="22"/>
      <c r="M2105" s="22"/>
      <c r="O2105" s="22"/>
      <c r="P2105" s="22"/>
      <c r="Q2105" s="22"/>
    </row>
    <row r="2106" spans="2:17" x14ac:dyDescent="0.2">
      <c r="B2106" s="22"/>
      <c r="C2106" s="22"/>
      <c r="D2106" s="22"/>
      <c r="E2106" s="22"/>
      <c r="G2106" s="22"/>
      <c r="H2106" s="22"/>
      <c r="I2106" s="22"/>
      <c r="K2106" s="22"/>
      <c r="L2106" s="22"/>
      <c r="M2106" s="22"/>
      <c r="O2106" s="22"/>
      <c r="P2106" s="22"/>
      <c r="Q2106" s="22"/>
    </row>
    <row r="2107" spans="2:17" x14ac:dyDescent="0.2">
      <c r="B2107" s="22"/>
      <c r="C2107" s="22"/>
      <c r="D2107" s="22"/>
      <c r="E2107" s="22"/>
      <c r="G2107" s="22"/>
      <c r="H2107" s="22"/>
      <c r="I2107" s="22"/>
      <c r="K2107" s="22"/>
      <c r="L2107" s="22"/>
      <c r="M2107" s="22"/>
      <c r="O2107" s="22"/>
      <c r="P2107" s="22"/>
      <c r="Q2107" s="22"/>
    </row>
    <row r="2108" spans="2:17" x14ac:dyDescent="0.2">
      <c r="B2108" s="22"/>
      <c r="C2108" s="22"/>
      <c r="D2108" s="22"/>
      <c r="E2108" s="22"/>
      <c r="G2108" s="22"/>
      <c r="H2108" s="22"/>
      <c r="I2108" s="22"/>
      <c r="K2108" s="22"/>
      <c r="L2108" s="22"/>
      <c r="M2108" s="22"/>
      <c r="O2108" s="22"/>
      <c r="P2108" s="22"/>
      <c r="Q2108" s="22"/>
    </row>
    <row r="2109" spans="2:17" x14ac:dyDescent="0.2">
      <c r="B2109" s="22"/>
      <c r="C2109" s="22"/>
      <c r="D2109" s="22"/>
      <c r="E2109" s="22"/>
      <c r="G2109" s="22"/>
      <c r="H2109" s="22"/>
      <c r="I2109" s="22"/>
      <c r="K2109" s="22"/>
      <c r="L2109" s="22"/>
      <c r="M2109" s="22"/>
      <c r="O2109" s="22"/>
      <c r="P2109" s="22"/>
      <c r="Q2109" s="22"/>
    </row>
    <row r="2110" spans="2:17" x14ac:dyDescent="0.2">
      <c r="B2110" s="22"/>
      <c r="C2110" s="22"/>
      <c r="D2110" s="22"/>
      <c r="E2110" s="22"/>
      <c r="G2110" s="22"/>
      <c r="H2110" s="22"/>
      <c r="I2110" s="22"/>
      <c r="K2110" s="22"/>
      <c r="L2110" s="22"/>
      <c r="M2110" s="22"/>
      <c r="O2110" s="22"/>
      <c r="P2110" s="22"/>
      <c r="Q2110" s="22"/>
    </row>
    <row r="2111" spans="2:17" x14ac:dyDescent="0.2">
      <c r="B2111" s="22"/>
      <c r="C2111" s="22"/>
      <c r="D2111" s="22"/>
      <c r="E2111" s="22"/>
      <c r="G2111" s="22"/>
      <c r="H2111" s="22"/>
      <c r="I2111" s="22"/>
      <c r="K2111" s="22"/>
      <c r="L2111" s="22"/>
      <c r="M2111" s="22"/>
      <c r="O2111" s="22"/>
      <c r="P2111" s="22"/>
      <c r="Q2111" s="22"/>
    </row>
    <row r="2112" spans="2:17" x14ac:dyDescent="0.2">
      <c r="B2112" s="22"/>
      <c r="C2112" s="22"/>
      <c r="D2112" s="22"/>
      <c r="E2112" s="22"/>
      <c r="G2112" s="22"/>
      <c r="H2112" s="22"/>
      <c r="I2112" s="22"/>
      <c r="K2112" s="22"/>
      <c r="L2112" s="22"/>
      <c r="M2112" s="22"/>
      <c r="O2112" s="22"/>
      <c r="P2112" s="22"/>
      <c r="Q2112" s="22"/>
    </row>
    <row r="2113" spans="2:17" x14ac:dyDescent="0.2">
      <c r="B2113" s="22"/>
      <c r="C2113" s="22"/>
      <c r="D2113" s="22"/>
      <c r="E2113" s="22"/>
      <c r="G2113" s="22"/>
      <c r="H2113" s="22"/>
      <c r="I2113" s="22"/>
      <c r="K2113" s="22"/>
      <c r="L2113" s="22"/>
      <c r="M2113" s="22"/>
      <c r="O2113" s="22"/>
      <c r="P2113" s="22"/>
      <c r="Q2113" s="22"/>
    </row>
    <row r="2114" spans="2:17" x14ac:dyDescent="0.2">
      <c r="B2114" s="22"/>
      <c r="C2114" s="22"/>
      <c r="D2114" s="22"/>
      <c r="E2114" s="22"/>
      <c r="G2114" s="22"/>
      <c r="H2114" s="22"/>
      <c r="I2114" s="22"/>
      <c r="K2114" s="22"/>
      <c r="L2114" s="22"/>
      <c r="M2114" s="22"/>
      <c r="O2114" s="22"/>
      <c r="P2114" s="22"/>
      <c r="Q2114" s="22"/>
    </row>
    <row r="2115" spans="2:17" x14ac:dyDescent="0.2">
      <c r="B2115" s="22"/>
      <c r="C2115" s="22"/>
      <c r="D2115" s="22"/>
      <c r="E2115" s="22"/>
      <c r="G2115" s="22"/>
      <c r="H2115" s="22"/>
      <c r="I2115" s="22"/>
      <c r="K2115" s="22"/>
      <c r="L2115" s="22"/>
      <c r="M2115" s="22"/>
      <c r="O2115" s="22"/>
      <c r="P2115" s="22"/>
      <c r="Q2115" s="22"/>
    </row>
    <row r="2116" spans="2:17" x14ac:dyDescent="0.2">
      <c r="B2116" s="22"/>
      <c r="C2116" s="22"/>
      <c r="D2116" s="22"/>
      <c r="E2116" s="22"/>
      <c r="G2116" s="22"/>
      <c r="H2116" s="22"/>
      <c r="I2116" s="22"/>
      <c r="K2116" s="22"/>
      <c r="L2116" s="22"/>
      <c r="M2116" s="22"/>
      <c r="O2116" s="22"/>
      <c r="P2116" s="22"/>
      <c r="Q2116" s="22"/>
    </row>
    <row r="2117" spans="2:17" x14ac:dyDescent="0.2">
      <c r="B2117" s="22"/>
      <c r="C2117" s="22"/>
      <c r="D2117" s="22"/>
      <c r="E2117" s="22"/>
      <c r="G2117" s="22"/>
      <c r="H2117" s="22"/>
      <c r="I2117" s="22"/>
      <c r="K2117" s="22"/>
      <c r="L2117" s="22"/>
      <c r="M2117" s="22"/>
      <c r="O2117" s="22"/>
      <c r="P2117" s="22"/>
      <c r="Q2117" s="22"/>
    </row>
    <row r="2118" spans="2:17" x14ac:dyDescent="0.2">
      <c r="B2118" s="22"/>
      <c r="C2118" s="22"/>
      <c r="D2118" s="22"/>
      <c r="E2118" s="22"/>
      <c r="G2118" s="22"/>
      <c r="H2118" s="22"/>
      <c r="I2118" s="22"/>
      <c r="K2118" s="22"/>
      <c r="L2118" s="22"/>
      <c r="M2118" s="22"/>
      <c r="O2118" s="22"/>
      <c r="P2118" s="22"/>
      <c r="Q2118" s="22"/>
    </row>
    <row r="2119" spans="2:17" x14ac:dyDescent="0.2">
      <c r="B2119" s="22"/>
      <c r="C2119" s="22"/>
      <c r="D2119" s="22"/>
      <c r="E2119" s="22"/>
      <c r="G2119" s="22"/>
      <c r="H2119" s="22"/>
      <c r="I2119" s="22"/>
      <c r="K2119" s="22"/>
      <c r="L2119" s="22"/>
      <c r="M2119" s="22"/>
      <c r="O2119" s="22"/>
      <c r="P2119" s="22"/>
      <c r="Q2119" s="22"/>
    </row>
    <row r="2120" spans="2:17" x14ac:dyDescent="0.2">
      <c r="B2120" s="22"/>
      <c r="C2120" s="22"/>
      <c r="D2120" s="22"/>
      <c r="E2120" s="22"/>
      <c r="G2120" s="22"/>
      <c r="H2120" s="22"/>
      <c r="I2120" s="22"/>
      <c r="K2120" s="22"/>
      <c r="L2120" s="22"/>
      <c r="M2120" s="22"/>
      <c r="O2120" s="22"/>
      <c r="P2120" s="22"/>
      <c r="Q2120" s="22"/>
    </row>
    <row r="2121" spans="2:17" x14ac:dyDescent="0.2">
      <c r="B2121" s="22"/>
      <c r="C2121" s="22"/>
      <c r="D2121" s="22"/>
      <c r="E2121" s="22"/>
      <c r="G2121" s="22"/>
      <c r="H2121" s="22"/>
      <c r="I2121" s="22"/>
      <c r="K2121" s="22"/>
      <c r="L2121" s="22"/>
      <c r="M2121" s="22"/>
      <c r="O2121" s="22"/>
      <c r="P2121" s="22"/>
      <c r="Q2121" s="22"/>
    </row>
    <row r="2122" spans="2:17" x14ac:dyDescent="0.2">
      <c r="B2122" s="22"/>
      <c r="C2122" s="22"/>
      <c r="D2122" s="22"/>
      <c r="E2122" s="22"/>
      <c r="G2122" s="22"/>
      <c r="H2122" s="22"/>
      <c r="I2122" s="22"/>
      <c r="K2122" s="22"/>
      <c r="L2122" s="22"/>
      <c r="M2122" s="22"/>
      <c r="O2122" s="22"/>
      <c r="P2122" s="22"/>
      <c r="Q2122" s="22"/>
    </row>
    <row r="2123" spans="2:17" x14ac:dyDescent="0.2">
      <c r="B2123" s="22"/>
      <c r="C2123" s="22"/>
      <c r="D2123" s="22"/>
      <c r="E2123" s="22"/>
      <c r="G2123" s="22"/>
      <c r="H2123" s="22"/>
      <c r="I2123" s="22"/>
      <c r="K2123" s="22"/>
      <c r="L2123" s="22"/>
      <c r="M2123" s="22"/>
      <c r="O2123" s="22"/>
      <c r="P2123" s="22"/>
      <c r="Q2123" s="22"/>
    </row>
    <row r="2124" spans="2:17" x14ac:dyDescent="0.2">
      <c r="B2124" s="22"/>
      <c r="C2124" s="22"/>
      <c r="D2124" s="22"/>
      <c r="E2124" s="22"/>
      <c r="G2124" s="22"/>
      <c r="H2124" s="22"/>
      <c r="I2124" s="22"/>
      <c r="K2124" s="22"/>
      <c r="L2124" s="22"/>
      <c r="M2124" s="22"/>
      <c r="O2124" s="22"/>
      <c r="P2124" s="22"/>
      <c r="Q2124" s="22"/>
    </row>
    <row r="2125" spans="2:17" x14ac:dyDescent="0.2">
      <c r="B2125" s="22"/>
      <c r="C2125" s="22"/>
      <c r="D2125" s="22"/>
      <c r="E2125" s="22"/>
      <c r="G2125" s="22"/>
      <c r="H2125" s="22"/>
      <c r="I2125" s="22"/>
      <c r="K2125" s="22"/>
      <c r="L2125" s="22"/>
      <c r="M2125" s="22"/>
      <c r="O2125" s="22"/>
      <c r="P2125" s="22"/>
      <c r="Q2125" s="22"/>
    </row>
    <row r="2126" spans="2:17" x14ac:dyDescent="0.2">
      <c r="B2126" s="22"/>
      <c r="C2126" s="22"/>
      <c r="D2126" s="22"/>
      <c r="E2126" s="22"/>
      <c r="G2126" s="22"/>
      <c r="H2126" s="22"/>
      <c r="I2126" s="22"/>
      <c r="K2126" s="22"/>
      <c r="L2126" s="22"/>
      <c r="M2126" s="22"/>
      <c r="O2126" s="22"/>
      <c r="P2126" s="22"/>
      <c r="Q2126" s="22"/>
    </row>
    <row r="2127" spans="2:17" x14ac:dyDescent="0.2">
      <c r="B2127" s="22"/>
      <c r="C2127" s="22"/>
      <c r="D2127" s="22"/>
      <c r="E2127" s="22"/>
      <c r="G2127" s="22"/>
      <c r="H2127" s="22"/>
      <c r="I2127" s="22"/>
      <c r="K2127" s="22"/>
      <c r="L2127" s="22"/>
      <c r="M2127" s="22"/>
      <c r="O2127" s="22"/>
      <c r="P2127" s="22"/>
      <c r="Q2127" s="22"/>
    </row>
    <row r="2128" spans="2:17" x14ac:dyDescent="0.2">
      <c r="B2128" s="22"/>
      <c r="C2128" s="22"/>
      <c r="D2128" s="22"/>
      <c r="E2128" s="22"/>
      <c r="G2128" s="22"/>
      <c r="H2128" s="22"/>
      <c r="I2128" s="22"/>
      <c r="K2128" s="22"/>
      <c r="L2128" s="22"/>
      <c r="M2128" s="22"/>
      <c r="O2128" s="22"/>
      <c r="P2128" s="22"/>
      <c r="Q2128" s="22"/>
    </row>
    <row r="2129" spans="2:17" x14ac:dyDescent="0.2">
      <c r="B2129" s="22"/>
      <c r="C2129" s="22"/>
      <c r="D2129" s="22"/>
      <c r="E2129" s="22"/>
      <c r="G2129" s="22"/>
      <c r="H2129" s="22"/>
      <c r="I2129" s="22"/>
      <c r="K2129" s="22"/>
      <c r="L2129" s="22"/>
      <c r="M2129" s="22"/>
      <c r="O2129" s="22"/>
      <c r="P2129" s="22"/>
      <c r="Q2129" s="22"/>
    </row>
    <row r="2130" spans="2:17" x14ac:dyDescent="0.2">
      <c r="B2130" s="22"/>
      <c r="C2130" s="22"/>
      <c r="D2130" s="22"/>
      <c r="E2130" s="22"/>
      <c r="G2130" s="22"/>
      <c r="H2130" s="22"/>
      <c r="I2130" s="22"/>
      <c r="K2130" s="22"/>
      <c r="L2130" s="22"/>
      <c r="M2130" s="22"/>
      <c r="O2130" s="22"/>
      <c r="P2130" s="22"/>
      <c r="Q2130" s="22"/>
    </row>
    <row r="2131" spans="2:17" x14ac:dyDescent="0.2">
      <c r="B2131" s="22"/>
      <c r="C2131" s="22"/>
      <c r="D2131" s="22"/>
      <c r="E2131" s="22"/>
      <c r="G2131" s="22"/>
      <c r="H2131" s="22"/>
      <c r="I2131" s="22"/>
      <c r="K2131" s="22"/>
      <c r="L2131" s="22"/>
      <c r="M2131" s="22"/>
      <c r="O2131" s="22"/>
      <c r="P2131" s="22"/>
      <c r="Q2131" s="22"/>
    </row>
    <row r="2132" spans="2:17" x14ac:dyDescent="0.2">
      <c r="B2132" s="22"/>
      <c r="C2132" s="22"/>
      <c r="D2132" s="22"/>
      <c r="E2132" s="22"/>
      <c r="G2132" s="22"/>
      <c r="H2132" s="22"/>
      <c r="I2132" s="22"/>
      <c r="K2132" s="22"/>
      <c r="L2132" s="22"/>
      <c r="M2132" s="22"/>
      <c r="O2132" s="22"/>
      <c r="P2132" s="22"/>
      <c r="Q2132" s="22"/>
    </row>
    <row r="2133" spans="2:17" x14ac:dyDescent="0.2">
      <c r="B2133" s="22"/>
      <c r="C2133" s="22"/>
      <c r="D2133" s="22"/>
      <c r="E2133" s="22"/>
      <c r="G2133" s="22"/>
      <c r="H2133" s="22"/>
      <c r="I2133" s="22"/>
      <c r="K2133" s="22"/>
      <c r="L2133" s="22"/>
      <c r="M2133" s="22"/>
      <c r="O2133" s="22"/>
      <c r="P2133" s="22"/>
      <c r="Q2133" s="22"/>
    </row>
    <row r="2134" spans="2:17" x14ac:dyDescent="0.2">
      <c r="B2134" s="22"/>
      <c r="C2134" s="22"/>
      <c r="D2134" s="22"/>
      <c r="E2134" s="22"/>
      <c r="G2134" s="22"/>
      <c r="H2134" s="22"/>
      <c r="I2134" s="22"/>
      <c r="K2134" s="22"/>
      <c r="L2134" s="22"/>
      <c r="M2134" s="22"/>
      <c r="O2134" s="22"/>
      <c r="P2134" s="22"/>
      <c r="Q2134" s="22"/>
    </row>
    <row r="2135" spans="2:17" x14ac:dyDescent="0.2">
      <c r="B2135" s="22"/>
      <c r="C2135" s="22"/>
      <c r="D2135" s="22"/>
      <c r="E2135" s="22"/>
      <c r="G2135" s="22"/>
      <c r="H2135" s="22"/>
      <c r="I2135" s="22"/>
      <c r="K2135" s="22"/>
      <c r="L2135" s="22"/>
      <c r="M2135" s="22"/>
      <c r="O2135" s="22"/>
      <c r="P2135" s="22"/>
      <c r="Q2135" s="22"/>
    </row>
    <row r="2136" spans="2:17" x14ac:dyDescent="0.2">
      <c r="B2136" s="22"/>
      <c r="C2136" s="22"/>
      <c r="D2136" s="22"/>
      <c r="E2136" s="22"/>
      <c r="G2136" s="22"/>
      <c r="H2136" s="22"/>
      <c r="I2136" s="22"/>
      <c r="K2136" s="22"/>
      <c r="L2136" s="22"/>
      <c r="M2136" s="22"/>
      <c r="O2136" s="22"/>
      <c r="P2136" s="22"/>
      <c r="Q2136" s="22"/>
    </row>
    <row r="2137" spans="2:17" x14ac:dyDescent="0.2">
      <c r="B2137" s="22"/>
      <c r="C2137" s="22"/>
      <c r="D2137" s="22"/>
      <c r="E2137" s="22"/>
      <c r="G2137" s="22"/>
      <c r="H2137" s="22"/>
      <c r="I2137" s="22"/>
      <c r="K2137" s="22"/>
      <c r="L2137" s="22"/>
      <c r="M2137" s="22"/>
      <c r="O2137" s="22"/>
      <c r="P2137" s="22"/>
      <c r="Q2137" s="22"/>
    </row>
    <row r="2138" spans="2:17" x14ac:dyDescent="0.2">
      <c r="B2138" s="22"/>
      <c r="C2138" s="22"/>
      <c r="D2138" s="22"/>
      <c r="E2138" s="22"/>
      <c r="G2138" s="22"/>
      <c r="H2138" s="22"/>
      <c r="I2138" s="22"/>
      <c r="K2138" s="22"/>
      <c r="L2138" s="22"/>
      <c r="M2138" s="22"/>
      <c r="O2138" s="22"/>
      <c r="P2138" s="22"/>
      <c r="Q2138" s="22"/>
    </row>
    <row r="2139" spans="2:17" x14ac:dyDescent="0.2">
      <c r="B2139" s="22"/>
      <c r="C2139" s="22"/>
      <c r="D2139" s="22"/>
      <c r="E2139" s="22"/>
      <c r="G2139" s="22"/>
      <c r="H2139" s="22"/>
      <c r="I2139" s="22"/>
      <c r="K2139" s="22"/>
      <c r="L2139" s="22"/>
      <c r="M2139" s="22"/>
      <c r="O2139" s="22"/>
      <c r="P2139" s="22"/>
      <c r="Q2139" s="22"/>
    </row>
    <row r="2140" spans="2:17" x14ac:dyDescent="0.2">
      <c r="B2140" s="22"/>
      <c r="C2140" s="22"/>
      <c r="D2140" s="22"/>
      <c r="E2140" s="22"/>
      <c r="G2140" s="22"/>
      <c r="H2140" s="22"/>
      <c r="I2140" s="22"/>
      <c r="K2140" s="22"/>
      <c r="L2140" s="22"/>
      <c r="M2140" s="22"/>
      <c r="O2140" s="22"/>
      <c r="P2140" s="22"/>
      <c r="Q2140" s="22"/>
    </row>
    <row r="2141" spans="2:17" x14ac:dyDescent="0.2">
      <c r="B2141" s="22"/>
      <c r="C2141" s="22"/>
      <c r="D2141" s="22"/>
      <c r="E2141" s="22"/>
      <c r="G2141" s="22"/>
      <c r="H2141" s="22"/>
      <c r="I2141" s="22"/>
      <c r="K2141" s="22"/>
      <c r="L2141" s="22"/>
      <c r="M2141" s="22"/>
      <c r="O2141" s="22"/>
      <c r="P2141" s="22"/>
      <c r="Q2141" s="22"/>
    </row>
    <row r="2142" spans="2:17" x14ac:dyDescent="0.2">
      <c r="B2142" s="22"/>
      <c r="C2142" s="22"/>
      <c r="D2142" s="22"/>
      <c r="E2142" s="22"/>
      <c r="G2142" s="22"/>
      <c r="H2142" s="22"/>
      <c r="I2142" s="22"/>
      <c r="K2142" s="22"/>
      <c r="L2142" s="22"/>
      <c r="M2142" s="22"/>
      <c r="O2142" s="22"/>
      <c r="P2142" s="22"/>
      <c r="Q2142" s="22"/>
    </row>
    <row r="2143" spans="2:17" x14ac:dyDescent="0.2">
      <c r="B2143" s="22"/>
      <c r="C2143" s="22"/>
      <c r="D2143" s="22"/>
      <c r="E2143" s="22"/>
      <c r="G2143" s="22"/>
      <c r="H2143" s="22"/>
      <c r="I2143" s="22"/>
      <c r="K2143" s="22"/>
      <c r="L2143" s="22"/>
      <c r="M2143" s="22"/>
      <c r="O2143" s="22"/>
      <c r="P2143" s="22"/>
      <c r="Q2143" s="22"/>
    </row>
    <row r="2144" spans="2:17" x14ac:dyDescent="0.2">
      <c r="B2144" s="22"/>
      <c r="C2144" s="22"/>
      <c r="D2144" s="22"/>
      <c r="E2144" s="22"/>
      <c r="G2144" s="22"/>
      <c r="H2144" s="22"/>
      <c r="I2144" s="22"/>
      <c r="K2144" s="22"/>
      <c r="L2144" s="22"/>
      <c r="M2144" s="22"/>
      <c r="O2144" s="22"/>
      <c r="P2144" s="22"/>
      <c r="Q2144" s="22"/>
    </row>
    <row r="2145" spans="2:17" x14ac:dyDescent="0.2">
      <c r="B2145" s="22"/>
      <c r="C2145" s="22"/>
      <c r="D2145" s="22"/>
      <c r="E2145" s="22"/>
      <c r="G2145" s="22"/>
      <c r="H2145" s="22"/>
      <c r="I2145" s="22"/>
      <c r="K2145" s="22"/>
      <c r="L2145" s="22"/>
      <c r="M2145" s="22"/>
      <c r="O2145" s="22"/>
      <c r="P2145" s="22"/>
      <c r="Q2145" s="22"/>
    </row>
    <row r="2146" spans="2:17" x14ac:dyDescent="0.2">
      <c r="B2146" s="22"/>
      <c r="C2146" s="22"/>
      <c r="D2146" s="22"/>
      <c r="E2146" s="22"/>
      <c r="G2146" s="22"/>
      <c r="H2146" s="22"/>
      <c r="I2146" s="22"/>
      <c r="K2146" s="22"/>
      <c r="L2146" s="22"/>
      <c r="M2146" s="22"/>
      <c r="O2146" s="22"/>
      <c r="P2146" s="22"/>
      <c r="Q2146" s="22"/>
    </row>
    <row r="2147" spans="2:17" x14ac:dyDescent="0.2">
      <c r="B2147" s="22"/>
      <c r="C2147" s="22"/>
      <c r="D2147" s="22"/>
      <c r="E2147" s="22"/>
      <c r="G2147" s="22"/>
      <c r="H2147" s="22"/>
      <c r="I2147" s="22"/>
      <c r="K2147" s="22"/>
      <c r="L2147" s="22"/>
      <c r="M2147" s="22"/>
      <c r="O2147" s="22"/>
      <c r="P2147" s="22"/>
      <c r="Q2147" s="22"/>
    </row>
    <row r="2148" spans="2:17" x14ac:dyDescent="0.2">
      <c r="B2148" s="22"/>
      <c r="C2148" s="22"/>
      <c r="D2148" s="22"/>
      <c r="E2148" s="22"/>
      <c r="G2148" s="22"/>
      <c r="H2148" s="22"/>
      <c r="I2148" s="22"/>
      <c r="K2148" s="22"/>
      <c r="L2148" s="22"/>
      <c r="M2148" s="22"/>
      <c r="O2148" s="22"/>
      <c r="P2148" s="22"/>
      <c r="Q2148" s="22"/>
    </row>
    <row r="2149" spans="2:17" x14ac:dyDescent="0.2">
      <c r="B2149" s="22"/>
      <c r="C2149" s="22"/>
      <c r="D2149" s="22"/>
      <c r="E2149" s="22"/>
      <c r="G2149" s="22"/>
      <c r="H2149" s="22"/>
      <c r="I2149" s="22"/>
      <c r="K2149" s="22"/>
      <c r="L2149" s="22"/>
      <c r="M2149" s="22"/>
      <c r="O2149" s="22"/>
      <c r="P2149" s="22"/>
      <c r="Q2149" s="22"/>
    </row>
    <row r="2150" spans="2:17" x14ac:dyDescent="0.2">
      <c r="B2150" s="22"/>
      <c r="C2150" s="22"/>
      <c r="D2150" s="22"/>
      <c r="E2150" s="22"/>
      <c r="G2150" s="22"/>
      <c r="H2150" s="22"/>
      <c r="I2150" s="22"/>
      <c r="K2150" s="22"/>
      <c r="L2150" s="22"/>
      <c r="M2150" s="22"/>
      <c r="O2150" s="22"/>
      <c r="P2150" s="22"/>
      <c r="Q2150" s="22"/>
    </row>
    <row r="2151" spans="2:17" x14ac:dyDescent="0.2">
      <c r="B2151" s="22"/>
      <c r="C2151" s="22"/>
      <c r="D2151" s="22"/>
      <c r="E2151" s="22"/>
      <c r="G2151" s="22"/>
      <c r="H2151" s="22"/>
      <c r="I2151" s="22"/>
      <c r="K2151" s="22"/>
      <c r="L2151" s="22"/>
      <c r="M2151" s="22"/>
      <c r="O2151" s="22"/>
      <c r="P2151" s="22"/>
      <c r="Q2151" s="22"/>
    </row>
    <row r="2152" spans="2:17" x14ac:dyDescent="0.2">
      <c r="B2152" s="22"/>
      <c r="C2152" s="22"/>
      <c r="D2152" s="22"/>
      <c r="E2152" s="22"/>
      <c r="G2152" s="22"/>
      <c r="H2152" s="22"/>
      <c r="I2152" s="22"/>
      <c r="K2152" s="22"/>
      <c r="L2152" s="22"/>
      <c r="M2152" s="22"/>
      <c r="O2152" s="22"/>
      <c r="P2152" s="22"/>
      <c r="Q2152" s="22"/>
    </row>
    <row r="2153" spans="2:17" x14ac:dyDescent="0.2">
      <c r="B2153" s="22"/>
      <c r="C2153" s="22"/>
      <c r="D2153" s="22"/>
      <c r="E2153" s="22"/>
      <c r="G2153" s="22"/>
      <c r="H2153" s="22"/>
      <c r="I2153" s="22"/>
      <c r="K2153" s="22"/>
      <c r="L2153" s="22"/>
      <c r="M2153" s="22"/>
      <c r="O2153" s="22"/>
      <c r="P2153" s="22"/>
      <c r="Q2153" s="22"/>
    </row>
    <row r="2154" spans="2:17" x14ac:dyDescent="0.2">
      <c r="B2154" s="22"/>
      <c r="C2154" s="22"/>
      <c r="D2154" s="22"/>
      <c r="E2154" s="22"/>
      <c r="G2154" s="22"/>
      <c r="H2154" s="22"/>
      <c r="I2154" s="22"/>
      <c r="K2154" s="22"/>
      <c r="L2154" s="22"/>
      <c r="M2154" s="22"/>
      <c r="O2154" s="22"/>
      <c r="P2154" s="22"/>
      <c r="Q2154" s="22"/>
    </row>
    <row r="2155" spans="2:17" x14ac:dyDescent="0.2">
      <c r="B2155" s="22"/>
      <c r="C2155" s="22"/>
      <c r="D2155" s="22"/>
      <c r="E2155" s="22"/>
      <c r="G2155" s="22"/>
      <c r="H2155" s="22"/>
      <c r="I2155" s="22"/>
      <c r="K2155" s="22"/>
      <c r="L2155" s="22"/>
      <c r="M2155" s="22"/>
      <c r="O2155" s="22"/>
      <c r="P2155" s="22"/>
      <c r="Q2155" s="22"/>
    </row>
    <row r="2156" spans="2:17" x14ac:dyDescent="0.2">
      <c r="B2156" s="22"/>
      <c r="C2156" s="22"/>
      <c r="D2156" s="22"/>
      <c r="E2156" s="22"/>
      <c r="G2156" s="22"/>
      <c r="H2156" s="22"/>
      <c r="I2156" s="22"/>
      <c r="K2156" s="22"/>
      <c r="L2156" s="22"/>
      <c r="M2156" s="22"/>
      <c r="O2156" s="22"/>
      <c r="P2156" s="22"/>
      <c r="Q2156" s="22"/>
    </row>
    <row r="2157" spans="2:17" x14ac:dyDescent="0.2">
      <c r="B2157" s="22"/>
      <c r="C2157" s="22"/>
      <c r="D2157" s="22"/>
      <c r="E2157" s="22"/>
      <c r="G2157" s="22"/>
      <c r="H2157" s="22"/>
      <c r="I2157" s="22"/>
      <c r="K2157" s="22"/>
      <c r="L2157" s="22"/>
      <c r="M2157" s="22"/>
      <c r="O2157" s="22"/>
      <c r="P2157" s="22"/>
      <c r="Q2157" s="22"/>
    </row>
    <row r="2158" spans="2:17" x14ac:dyDescent="0.2">
      <c r="B2158" s="22"/>
      <c r="C2158" s="22"/>
      <c r="D2158" s="22"/>
      <c r="E2158" s="22"/>
      <c r="G2158" s="22"/>
      <c r="H2158" s="22"/>
      <c r="I2158" s="22"/>
      <c r="K2158" s="22"/>
      <c r="L2158" s="22"/>
      <c r="M2158" s="22"/>
      <c r="O2158" s="22"/>
      <c r="P2158" s="22"/>
      <c r="Q2158" s="22"/>
    </row>
    <row r="2159" spans="2:17" x14ac:dyDescent="0.2">
      <c r="B2159" s="22"/>
      <c r="C2159" s="22"/>
      <c r="D2159" s="22"/>
      <c r="E2159" s="22"/>
      <c r="G2159" s="22"/>
      <c r="H2159" s="22"/>
      <c r="I2159" s="22"/>
      <c r="K2159" s="22"/>
      <c r="L2159" s="22"/>
      <c r="M2159" s="22"/>
      <c r="O2159" s="22"/>
      <c r="P2159" s="22"/>
      <c r="Q2159" s="22"/>
    </row>
    <row r="2160" spans="2:17" x14ac:dyDescent="0.2">
      <c r="B2160" s="22"/>
      <c r="C2160" s="22"/>
      <c r="D2160" s="22"/>
      <c r="E2160" s="22"/>
      <c r="G2160" s="22"/>
      <c r="H2160" s="22"/>
      <c r="I2160" s="22"/>
      <c r="K2160" s="22"/>
      <c r="L2160" s="22"/>
      <c r="M2160" s="22"/>
      <c r="O2160" s="22"/>
      <c r="P2160" s="22"/>
      <c r="Q2160" s="22"/>
    </row>
    <row r="2161" spans="2:17" x14ac:dyDescent="0.2">
      <c r="B2161" s="22"/>
      <c r="C2161" s="22"/>
      <c r="D2161" s="22"/>
      <c r="E2161" s="22"/>
      <c r="G2161" s="22"/>
      <c r="H2161" s="22"/>
      <c r="I2161" s="22"/>
      <c r="K2161" s="22"/>
      <c r="L2161" s="22"/>
      <c r="M2161" s="22"/>
      <c r="O2161" s="22"/>
      <c r="P2161" s="22"/>
      <c r="Q2161" s="22"/>
    </row>
    <row r="2162" spans="2:17" x14ac:dyDescent="0.2">
      <c r="B2162" s="22"/>
      <c r="C2162" s="22"/>
      <c r="D2162" s="22"/>
      <c r="E2162" s="22"/>
      <c r="G2162" s="22"/>
      <c r="H2162" s="22"/>
      <c r="I2162" s="22"/>
      <c r="K2162" s="22"/>
      <c r="L2162" s="22"/>
      <c r="M2162" s="22"/>
      <c r="O2162" s="22"/>
      <c r="P2162" s="22"/>
      <c r="Q2162" s="22"/>
    </row>
    <row r="2163" spans="2:17" x14ac:dyDescent="0.2">
      <c r="B2163" s="22"/>
      <c r="C2163" s="22"/>
      <c r="D2163" s="22"/>
      <c r="E2163" s="22"/>
      <c r="G2163" s="22"/>
      <c r="H2163" s="22"/>
      <c r="I2163" s="22"/>
      <c r="K2163" s="22"/>
      <c r="L2163" s="22"/>
      <c r="M2163" s="22"/>
      <c r="O2163" s="22"/>
      <c r="P2163" s="22"/>
      <c r="Q2163" s="22"/>
    </row>
    <row r="2164" spans="2:17" x14ac:dyDescent="0.2">
      <c r="B2164" s="22"/>
      <c r="C2164" s="22"/>
      <c r="D2164" s="22"/>
      <c r="E2164" s="22"/>
      <c r="G2164" s="22"/>
      <c r="H2164" s="22"/>
      <c r="I2164" s="22"/>
      <c r="K2164" s="22"/>
      <c r="L2164" s="22"/>
      <c r="M2164" s="22"/>
      <c r="O2164" s="22"/>
      <c r="P2164" s="22"/>
      <c r="Q2164" s="22"/>
    </row>
    <row r="2165" spans="2:17" x14ac:dyDescent="0.2">
      <c r="B2165" s="22"/>
      <c r="C2165" s="22"/>
      <c r="D2165" s="22"/>
      <c r="E2165" s="22"/>
      <c r="G2165" s="22"/>
      <c r="H2165" s="22"/>
      <c r="I2165" s="22"/>
      <c r="K2165" s="22"/>
      <c r="L2165" s="22"/>
      <c r="M2165" s="22"/>
      <c r="O2165" s="22"/>
      <c r="P2165" s="22"/>
      <c r="Q2165" s="22"/>
    </row>
    <row r="2166" spans="2:17" x14ac:dyDescent="0.2">
      <c r="B2166" s="22"/>
      <c r="C2166" s="22"/>
      <c r="D2166" s="22"/>
      <c r="E2166" s="22"/>
      <c r="G2166" s="22"/>
      <c r="H2166" s="22"/>
      <c r="I2166" s="22"/>
      <c r="K2166" s="22"/>
      <c r="L2166" s="22"/>
      <c r="M2166" s="22"/>
      <c r="O2166" s="22"/>
      <c r="P2166" s="22"/>
      <c r="Q2166" s="22"/>
    </row>
    <row r="2167" spans="2:17" x14ac:dyDescent="0.2">
      <c r="B2167" s="22"/>
      <c r="C2167" s="22"/>
      <c r="D2167" s="22"/>
      <c r="E2167" s="22"/>
      <c r="G2167" s="22"/>
      <c r="H2167" s="22"/>
      <c r="I2167" s="22"/>
      <c r="K2167" s="22"/>
      <c r="L2167" s="22"/>
      <c r="M2167" s="22"/>
      <c r="O2167" s="22"/>
      <c r="P2167" s="22"/>
      <c r="Q2167" s="22"/>
    </row>
    <row r="2168" spans="2:17" x14ac:dyDescent="0.2">
      <c r="B2168" s="22"/>
      <c r="C2168" s="22"/>
      <c r="D2168" s="22"/>
      <c r="E2168" s="22"/>
      <c r="G2168" s="22"/>
      <c r="H2168" s="22"/>
      <c r="I2168" s="22"/>
      <c r="K2168" s="22"/>
      <c r="L2168" s="22"/>
      <c r="M2168" s="22"/>
      <c r="O2168" s="22"/>
      <c r="P2168" s="22"/>
      <c r="Q2168" s="22"/>
    </row>
    <row r="2169" spans="2:17" x14ac:dyDescent="0.2">
      <c r="B2169" s="22"/>
      <c r="C2169" s="22"/>
      <c r="D2169" s="22"/>
      <c r="E2169" s="22"/>
      <c r="G2169" s="22"/>
      <c r="H2169" s="22"/>
      <c r="I2169" s="22"/>
      <c r="K2169" s="22"/>
      <c r="L2169" s="22"/>
      <c r="M2169" s="22"/>
      <c r="O2169" s="22"/>
      <c r="P2169" s="22"/>
      <c r="Q2169" s="22"/>
    </row>
    <row r="2170" spans="2:17" x14ac:dyDescent="0.2">
      <c r="B2170" s="22"/>
      <c r="C2170" s="22"/>
      <c r="D2170" s="22"/>
      <c r="E2170" s="22"/>
      <c r="G2170" s="22"/>
      <c r="H2170" s="22"/>
      <c r="I2170" s="22"/>
      <c r="K2170" s="22"/>
      <c r="L2170" s="22"/>
      <c r="M2170" s="22"/>
      <c r="O2170" s="22"/>
      <c r="P2170" s="22"/>
      <c r="Q2170" s="22"/>
    </row>
    <row r="2171" spans="2:17" x14ac:dyDescent="0.2">
      <c r="B2171" s="22"/>
      <c r="C2171" s="22"/>
      <c r="D2171" s="22"/>
      <c r="E2171" s="22"/>
      <c r="G2171" s="22"/>
      <c r="H2171" s="22"/>
      <c r="I2171" s="22"/>
      <c r="K2171" s="22"/>
      <c r="L2171" s="22"/>
      <c r="M2171" s="22"/>
      <c r="O2171" s="22"/>
      <c r="P2171" s="22"/>
      <c r="Q2171" s="22"/>
    </row>
    <row r="2172" spans="2:17" x14ac:dyDescent="0.2">
      <c r="B2172" s="22"/>
      <c r="C2172" s="22"/>
      <c r="D2172" s="22"/>
      <c r="E2172" s="22"/>
      <c r="G2172" s="22"/>
      <c r="H2172" s="22"/>
      <c r="I2172" s="22"/>
      <c r="K2172" s="22"/>
      <c r="L2172" s="22"/>
      <c r="M2172" s="22"/>
      <c r="O2172" s="22"/>
      <c r="P2172" s="22"/>
      <c r="Q2172" s="22"/>
    </row>
    <row r="2173" spans="2:17" x14ac:dyDescent="0.2">
      <c r="B2173" s="22"/>
      <c r="C2173" s="22"/>
      <c r="D2173" s="22"/>
      <c r="E2173" s="22"/>
      <c r="G2173" s="22"/>
      <c r="H2173" s="22"/>
      <c r="I2173" s="22"/>
      <c r="K2173" s="22"/>
      <c r="L2173" s="22"/>
      <c r="M2173" s="22"/>
      <c r="O2173" s="22"/>
      <c r="P2173" s="22"/>
      <c r="Q2173" s="22"/>
    </row>
    <row r="2174" spans="2:17" x14ac:dyDescent="0.2">
      <c r="B2174" s="22"/>
      <c r="C2174" s="22"/>
      <c r="D2174" s="22"/>
      <c r="E2174" s="22"/>
      <c r="G2174" s="22"/>
      <c r="H2174" s="22"/>
      <c r="I2174" s="22"/>
      <c r="K2174" s="22"/>
      <c r="L2174" s="22"/>
      <c r="M2174" s="22"/>
      <c r="O2174" s="22"/>
      <c r="P2174" s="22"/>
      <c r="Q2174" s="22"/>
    </row>
    <row r="2175" spans="2:17" x14ac:dyDescent="0.2">
      <c r="B2175" s="22"/>
      <c r="C2175" s="22"/>
      <c r="D2175" s="22"/>
      <c r="E2175" s="22"/>
      <c r="G2175" s="22"/>
      <c r="H2175" s="22"/>
      <c r="I2175" s="22"/>
      <c r="K2175" s="22"/>
      <c r="L2175" s="22"/>
      <c r="M2175" s="22"/>
      <c r="O2175" s="22"/>
      <c r="P2175" s="22"/>
      <c r="Q2175" s="22"/>
    </row>
    <row r="2176" spans="2:17" x14ac:dyDescent="0.2">
      <c r="B2176" s="22"/>
      <c r="C2176" s="22"/>
      <c r="D2176" s="22"/>
      <c r="E2176" s="22"/>
      <c r="G2176" s="22"/>
      <c r="H2176" s="22"/>
      <c r="I2176" s="22"/>
      <c r="K2176" s="22"/>
      <c r="L2176" s="22"/>
      <c r="M2176" s="22"/>
      <c r="O2176" s="22"/>
      <c r="P2176" s="22"/>
      <c r="Q2176" s="22"/>
    </row>
    <row r="2177" spans="2:17" x14ac:dyDescent="0.2">
      <c r="B2177" s="22"/>
      <c r="C2177" s="22"/>
      <c r="D2177" s="22"/>
      <c r="E2177" s="22"/>
      <c r="G2177" s="22"/>
      <c r="H2177" s="22"/>
      <c r="I2177" s="22"/>
      <c r="K2177" s="22"/>
      <c r="L2177" s="22"/>
      <c r="M2177" s="22"/>
      <c r="O2177" s="22"/>
      <c r="P2177" s="22"/>
      <c r="Q2177" s="22"/>
    </row>
    <row r="2178" spans="2:17" x14ac:dyDescent="0.2">
      <c r="B2178" s="22"/>
      <c r="C2178" s="22"/>
      <c r="D2178" s="22"/>
      <c r="E2178" s="22"/>
      <c r="G2178" s="22"/>
      <c r="H2178" s="22"/>
      <c r="I2178" s="22"/>
      <c r="K2178" s="22"/>
      <c r="L2178" s="22"/>
      <c r="M2178" s="22"/>
      <c r="O2178" s="22"/>
      <c r="P2178" s="22"/>
      <c r="Q2178" s="22"/>
    </row>
    <row r="2179" spans="2:17" x14ac:dyDescent="0.2">
      <c r="B2179" s="22"/>
      <c r="C2179" s="22"/>
      <c r="D2179" s="22"/>
      <c r="E2179" s="22"/>
      <c r="G2179" s="22"/>
      <c r="H2179" s="22"/>
      <c r="I2179" s="22"/>
      <c r="K2179" s="22"/>
      <c r="L2179" s="22"/>
      <c r="M2179" s="22"/>
      <c r="O2179" s="22"/>
      <c r="P2179" s="22"/>
      <c r="Q2179" s="22"/>
    </row>
    <row r="2180" spans="2:17" x14ac:dyDescent="0.2">
      <c r="B2180" s="22"/>
      <c r="C2180" s="22"/>
      <c r="D2180" s="22"/>
      <c r="E2180" s="22"/>
      <c r="G2180" s="22"/>
      <c r="H2180" s="22"/>
      <c r="I2180" s="22"/>
      <c r="K2180" s="22"/>
      <c r="L2180" s="22"/>
      <c r="M2180" s="22"/>
      <c r="O2180" s="22"/>
      <c r="P2180" s="22"/>
      <c r="Q2180" s="22"/>
    </row>
    <row r="2181" spans="2:17" x14ac:dyDescent="0.2">
      <c r="B2181" s="22"/>
      <c r="C2181" s="22"/>
      <c r="D2181" s="22"/>
      <c r="E2181" s="22"/>
      <c r="G2181" s="22"/>
      <c r="H2181" s="22"/>
      <c r="I2181" s="22"/>
      <c r="K2181" s="22"/>
      <c r="L2181" s="22"/>
      <c r="M2181" s="22"/>
      <c r="O2181" s="22"/>
      <c r="P2181" s="22"/>
      <c r="Q2181" s="22"/>
    </row>
    <row r="2182" spans="2:17" x14ac:dyDescent="0.2">
      <c r="B2182" s="22"/>
      <c r="C2182" s="22"/>
      <c r="D2182" s="22"/>
      <c r="E2182" s="22"/>
      <c r="G2182" s="22"/>
      <c r="H2182" s="22"/>
      <c r="I2182" s="22"/>
      <c r="K2182" s="22"/>
      <c r="L2182" s="22"/>
      <c r="M2182" s="22"/>
      <c r="O2182" s="22"/>
      <c r="P2182" s="22"/>
      <c r="Q2182" s="22"/>
    </row>
    <row r="2183" spans="2:17" x14ac:dyDescent="0.2">
      <c r="B2183" s="22"/>
      <c r="C2183" s="22"/>
      <c r="D2183" s="22"/>
      <c r="E2183" s="22"/>
      <c r="G2183" s="22"/>
      <c r="H2183" s="22"/>
      <c r="I2183" s="22"/>
      <c r="K2183" s="22"/>
      <c r="L2183" s="22"/>
      <c r="M2183" s="22"/>
      <c r="O2183" s="22"/>
      <c r="P2183" s="22"/>
      <c r="Q2183" s="22"/>
    </row>
    <row r="2184" spans="2:17" x14ac:dyDescent="0.2">
      <c r="B2184" s="22"/>
      <c r="C2184" s="22"/>
      <c r="D2184" s="22"/>
      <c r="E2184" s="22"/>
      <c r="G2184" s="22"/>
      <c r="H2184" s="22"/>
      <c r="I2184" s="22"/>
      <c r="K2184" s="22"/>
      <c r="L2184" s="22"/>
      <c r="M2184" s="22"/>
      <c r="O2184" s="22"/>
      <c r="P2184" s="22"/>
      <c r="Q2184" s="22"/>
    </row>
    <row r="2185" spans="2:17" x14ac:dyDescent="0.2">
      <c r="B2185" s="22"/>
      <c r="C2185" s="22"/>
      <c r="D2185" s="22"/>
      <c r="E2185" s="22"/>
      <c r="G2185" s="22"/>
      <c r="H2185" s="22"/>
      <c r="I2185" s="22"/>
      <c r="K2185" s="22"/>
      <c r="L2185" s="22"/>
      <c r="M2185" s="22"/>
      <c r="O2185" s="22"/>
      <c r="P2185" s="22"/>
      <c r="Q2185" s="22"/>
    </row>
    <row r="2186" spans="2:17" x14ac:dyDescent="0.2">
      <c r="B2186" s="22"/>
      <c r="C2186" s="22"/>
      <c r="D2186" s="22"/>
      <c r="E2186" s="22"/>
      <c r="G2186" s="22"/>
      <c r="H2186" s="22"/>
      <c r="I2186" s="22"/>
      <c r="K2186" s="22"/>
      <c r="L2186" s="22"/>
      <c r="M2186" s="22"/>
      <c r="O2186" s="22"/>
      <c r="P2186" s="22"/>
      <c r="Q2186" s="22"/>
    </row>
    <row r="2187" spans="2:17" x14ac:dyDescent="0.2">
      <c r="B2187" s="22"/>
      <c r="C2187" s="22"/>
      <c r="D2187" s="22"/>
      <c r="E2187" s="22"/>
      <c r="G2187" s="22"/>
      <c r="H2187" s="22"/>
      <c r="I2187" s="22"/>
      <c r="K2187" s="22"/>
      <c r="L2187" s="22"/>
      <c r="M2187" s="22"/>
      <c r="O2187" s="22"/>
      <c r="P2187" s="22"/>
      <c r="Q2187" s="22"/>
    </row>
    <row r="2188" spans="2:17" x14ac:dyDescent="0.2">
      <c r="B2188" s="22"/>
      <c r="C2188" s="22"/>
      <c r="D2188" s="22"/>
      <c r="E2188" s="22"/>
      <c r="G2188" s="22"/>
      <c r="H2188" s="22"/>
      <c r="I2188" s="22"/>
      <c r="K2188" s="22"/>
      <c r="L2188" s="22"/>
      <c r="M2188" s="22"/>
      <c r="O2188" s="22"/>
      <c r="P2188" s="22"/>
      <c r="Q2188" s="22"/>
    </row>
    <row r="2189" spans="2:17" x14ac:dyDescent="0.2">
      <c r="B2189" s="22"/>
      <c r="C2189" s="22"/>
      <c r="D2189" s="22"/>
      <c r="E2189" s="22"/>
      <c r="G2189" s="22"/>
      <c r="H2189" s="22"/>
      <c r="I2189" s="22"/>
      <c r="K2189" s="22"/>
      <c r="L2189" s="22"/>
      <c r="M2189" s="22"/>
      <c r="O2189" s="22"/>
      <c r="P2189" s="22"/>
      <c r="Q2189" s="22"/>
    </row>
    <row r="2190" spans="2:17" x14ac:dyDescent="0.2">
      <c r="B2190" s="22"/>
      <c r="C2190" s="22"/>
      <c r="D2190" s="22"/>
      <c r="E2190" s="22"/>
      <c r="G2190" s="22"/>
      <c r="H2190" s="22"/>
      <c r="I2190" s="22"/>
      <c r="K2190" s="22"/>
      <c r="L2190" s="22"/>
      <c r="M2190" s="22"/>
      <c r="O2190" s="22"/>
      <c r="P2190" s="22"/>
      <c r="Q2190" s="22"/>
    </row>
    <row r="2191" spans="2:17" x14ac:dyDescent="0.2">
      <c r="B2191" s="22"/>
      <c r="C2191" s="22"/>
      <c r="D2191" s="22"/>
      <c r="E2191" s="22"/>
      <c r="G2191" s="22"/>
      <c r="H2191" s="22"/>
      <c r="I2191" s="22"/>
      <c r="K2191" s="22"/>
      <c r="L2191" s="22"/>
      <c r="M2191" s="22"/>
      <c r="O2191" s="22"/>
      <c r="P2191" s="22"/>
      <c r="Q2191" s="22"/>
    </row>
    <row r="2192" spans="2:17" x14ac:dyDescent="0.2">
      <c r="B2192" s="22"/>
      <c r="C2192" s="22"/>
      <c r="D2192" s="22"/>
      <c r="E2192" s="22"/>
      <c r="G2192" s="22"/>
      <c r="H2192" s="22"/>
      <c r="I2192" s="22"/>
      <c r="K2192" s="22"/>
      <c r="L2192" s="22"/>
      <c r="M2192" s="22"/>
      <c r="O2192" s="22"/>
      <c r="P2192" s="22"/>
      <c r="Q2192" s="22"/>
    </row>
    <row r="2193" spans="2:17" x14ac:dyDescent="0.2">
      <c r="B2193" s="22"/>
      <c r="C2193" s="22"/>
      <c r="D2193" s="22"/>
      <c r="E2193" s="22"/>
      <c r="G2193" s="22"/>
      <c r="H2193" s="22"/>
      <c r="I2193" s="22"/>
      <c r="K2193" s="22"/>
      <c r="L2193" s="22"/>
      <c r="M2193" s="22"/>
      <c r="O2193" s="22"/>
      <c r="P2193" s="22"/>
      <c r="Q2193" s="22"/>
    </row>
    <row r="2194" spans="2:17" x14ac:dyDescent="0.2">
      <c r="B2194" s="22"/>
      <c r="C2194" s="22"/>
      <c r="D2194" s="22"/>
      <c r="E2194" s="22"/>
      <c r="G2194" s="22"/>
      <c r="H2194" s="22"/>
      <c r="I2194" s="22"/>
      <c r="K2194" s="22"/>
      <c r="L2194" s="22"/>
      <c r="M2194" s="22"/>
      <c r="O2194" s="22"/>
      <c r="P2194" s="22"/>
      <c r="Q2194" s="22"/>
    </row>
    <row r="2195" spans="2:17" x14ac:dyDescent="0.2">
      <c r="B2195" s="22"/>
      <c r="C2195" s="22"/>
      <c r="D2195" s="22"/>
      <c r="E2195" s="22"/>
      <c r="G2195" s="22"/>
      <c r="H2195" s="22"/>
      <c r="I2195" s="22"/>
      <c r="K2195" s="22"/>
      <c r="L2195" s="22"/>
      <c r="M2195" s="22"/>
      <c r="O2195" s="22"/>
      <c r="P2195" s="22"/>
      <c r="Q2195" s="22"/>
    </row>
    <row r="2196" spans="2:17" x14ac:dyDescent="0.2">
      <c r="B2196" s="22"/>
      <c r="C2196" s="22"/>
      <c r="D2196" s="22"/>
      <c r="E2196" s="22"/>
      <c r="G2196" s="22"/>
      <c r="H2196" s="22"/>
      <c r="I2196" s="22"/>
      <c r="K2196" s="22"/>
      <c r="L2196" s="22"/>
      <c r="M2196" s="22"/>
      <c r="O2196" s="22"/>
      <c r="P2196" s="22"/>
      <c r="Q2196" s="22"/>
    </row>
    <row r="2197" spans="2:17" x14ac:dyDescent="0.2">
      <c r="B2197" s="22"/>
      <c r="C2197" s="22"/>
      <c r="D2197" s="22"/>
      <c r="E2197" s="22"/>
      <c r="G2197" s="22"/>
      <c r="H2197" s="22"/>
      <c r="I2197" s="22"/>
      <c r="K2197" s="22"/>
      <c r="L2197" s="22"/>
      <c r="M2197" s="22"/>
      <c r="O2197" s="22"/>
      <c r="P2197" s="22"/>
      <c r="Q2197" s="22"/>
    </row>
    <row r="2198" spans="2:17" x14ac:dyDescent="0.2">
      <c r="B2198" s="22"/>
      <c r="C2198" s="22"/>
      <c r="D2198" s="22"/>
      <c r="E2198" s="22"/>
      <c r="G2198" s="22"/>
      <c r="H2198" s="22"/>
      <c r="I2198" s="22"/>
      <c r="K2198" s="22"/>
      <c r="L2198" s="22"/>
      <c r="M2198" s="22"/>
      <c r="O2198" s="22"/>
      <c r="P2198" s="22"/>
      <c r="Q2198" s="22"/>
    </row>
    <row r="2199" spans="2:17" x14ac:dyDescent="0.2">
      <c r="B2199" s="22"/>
      <c r="C2199" s="22"/>
      <c r="D2199" s="22"/>
      <c r="E2199" s="22"/>
      <c r="G2199" s="22"/>
      <c r="H2199" s="22"/>
      <c r="I2199" s="22"/>
      <c r="K2199" s="22"/>
      <c r="L2199" s="22"/>
      <c r="M2199" s="22"/>
      <c r="O2199" s="22"/>
      <c r="P2199" s="22"/>
      <c r="Q2199" s="22"/>
    </row>
    <row r="2200" spans="2:17" x14ac:dyDescent="0.2">
      <c r="B2200" s="22"/>
      <c r="C2200" s="22"/>
      <c r="D2200" s="22"/>
      <c r="E2200" s="22"/>
      <c r="G2200" s="22"/>
      <c r="H2200" s="22"/>
      <c r="I2200" s="22"/>
      <c r="K2200" s="22"/>
      <c r="L2200" s="22"/>
      <c r="M2200" s="22"/>
      <c r="O2200" s="22"/>
      <c r="P2200" s="22"/>
      <c r="Q2200" s="22"/>
    </row>
    <row r="2201" spans="2:17" x14ac:dyDescent="0.2">
      <c r="B2201" s="22"/>
      <c r="C2201" s="22"/>
      <c r="D2201" s="22"/>
      <c r="E2201" s="22"/>
      <c r="G2201" s="22"/>
      <c r="H2201" s="22"/>
      <c r="I2201" s="22"/>
      <c r="K2201" s="22"/>
      <c r="L2201" s="22"/>
      <c r="M2201" s="22"/>
      <c r="O2201" s="22"/>
      <c r="P2201" s="22"/>
      <c r="Q2201" s="22"/>
    </row>
    <row r="2202" spans="2:17" x14ac:dyDescent="0.2">
      <c r="B2202" s="22"/>
      <c r="C2202" s="22"/>
      <c r="D2202" s="22"/>
      <c r="E2202" s="22"/>
      <c r="G2202" s="22"/>
      <c r="H2202" s="22"/>
      <c r="I2202" s="22"/>
      <c r="K2202" s="22"/>
      <c r="L2202" s="22"/>
      <c r="M2202" s="22"/>
      <c r="O2202" s="22"/>
      <c r="P2202" s="22"/>
      <c r="Q2202" s="22"/>
    </row>
    <row r="2203" spans="2:17" x14ac:dyDescent="0.2">
      <c r="B2203" s="22"/>
      <c r="C2203" s="22"/>
      <c r="D2203" s="22"/>
      <c r="E2203" s="22"/>
      <c r="G2203" s="22"/>
      <c r="H2203" s="22"/>
      <c r="I2203" s="22"/>
      <c r="K2203" s="22"/>
      <c r="L2203" s="22"/>
      <c r="M2203" s="22"/>
      <c r="O2203" s="22"/>
      <c r="P2203" s="22"/>
      <c r="Q2203" s="22"/>
    </row>
    <row r="2204" spans="2:17" x14ac:dyDescent="0.2">
      <c r="B2204" s="22"/>
      <c r="C2204" s="22"/>
      <c r="D2204" s="22"/>
      <c r="E2204" s="22"/>
      <c r="G2204" s="22"/>
      <c r="H2204" s="22"/>
      <c r="I2204" s="22"/>
      <c r="K2204" s="22"/>
      <c r="L2204" s="22"/>
      <c r="M2204" s="22"/>
      <c r="O2204" s="22"/>
      <c r="P2204" s="22"/>
      <c r="Q2204" s="22"/>
    </row>
    <row r="2205" spans="2:17" x14ac:dyDescent="0.2">
      <c r="B2205" s="22"/>
      <c r="C2205" s="22"/>
      <c r="D2205" s="22"/>
      <c r="E2205" s="22"/>
      <c r="G2205" s="22"/>
      <c r="H2205" s="22"/>
      <c r="I2205" s="22"/>
      <c r="K2205" s="22"/>
      <c r="L2205" s="22"/>
      <c r="M2205" s="22"/>
      <c r="O2205" s="22"/>
      <c r="P2205" s="22"/>
      <c r="Q2205" s="22"/>
    </row>
    <row r="2206" spans="2:17" x14ac:dyDescent="0.2">
      <c r="B2206" s="22"/>
      <c r="C2206" s="22"/>
      <c r="D2206" s="22"/>
      <c r="E2206" s="22"/>
      <c r="G2206" s="22"/>
      <c r="H2206" s="22"/>
      <c r="I2206" s="22"/>
      <c r="K2206" s="22"/>
      <c r="L2206" s="22"/>
      <c r="M2206" s="22"/>
      <c r="O2206" s="22"/>
      <c r="P2206" s="22"/>
      <c r="Q2206" s="22"/>
    </row>
    <row r="2207" spans="2:17" x14ac:dyDescent="0.2">
      <c r="B2207" s="22"/>
      <c r="C2207" s="22"/>
      <c r="D2207" s="22"/>
      <c r="E2207" s="22"/>
      <c r="G2207" s="22"/>
      <c r="H2207" s="22"/>
      <c r="I2207" s="22"/>
      <c r="K2207" s="22"/>
      <c r="L2207" s="22"/>
      <c r="M2207" s="22"/>
      <c r="O2207" s="22"/>
      <c r="P2207" s="22"/>
      <c r="Q2207" s="22"/>
    </row>
    <row r="2208" spans="2:17" x14ac:dyDescent="0.2">
      <c r="B2208" s="22"/>
      <c r="C2208" s="22"/>
      <c r="D2208" s="22"/>
      <c r="E2208" s="22"/>
      <c r="G2208" s="22"/>
      <c r="H2208" s="22"/>
      <c r="I2208" s="22"/>
      <c r="K2208" s="22"/>
      <c r="L2208" s="22"/>
      <c r="M2208" s="22"/>
      <c r="O2208" s="22"/>
      <c r="P2208" s="22"/>
      <c r="Q2208" s="22"/>
    </row>
    <row r="2209" spans="2:17" x14ac:dyDescent="0.2">
      <c r="B2209" s="22"/>
      <c r="C2209" s="22"/>
      <c r="D2209" s="22"/>
      <c r="E2209" s="22"/>
      <c r="G2209" s="22"/>
      <c r="H2209" s="22"/>
      <c r="I2209" s="22"/>
      <c r="K2209" s="22"/>
      <c r="L2209" s="22"/>
      <c r="M2209" s="22"/>
      <c r="O2209" s="22"/>
      <c r="P2209" s="22"/>
      <c r="Q2209" s="22"/>
    </row>
    <row r="2210" spans="2:17" x14ac:dyDescent="0.2">
      <c r="B2210" s="22"/>
      <c r="C2210" s="22"/>
      <c r="D2210" s="22"/>
      <c r="E2210" s="22"/>
      <c r="G2210" s="22"/>
      <c r="H2210" s="22"/>
      <c r="I2210" s="22"/>
      <c r="K2210" s="22"/>
      <c r="L2210" s="22"/>
      <c r="M2210" s="22"/>
      <c r="O2210" s="22"/>
      <c r="P2210" s="22"/>
      <c r="Q2210" s="22"/>
    </row>
    <row r="2211" spans="2:17" x14ac:dyDescent="0.2">
      <c r="B2211" s="22"/>
      <c r="C2211" s="22"/>
      <c r="D2211" s="22"/>
      <c r="E2211" s="22"/>
      <c r="G2211" s="22"/>
      <c r="H2211" s="22"/>
      <c r="I2211" s="22"/>
      <c r="K2211" s="22"/>
      <c r="L2211" s="22"/>
      <c r="M2211" s="22"/>
      <c r="O2211" s="22"/>
      <c r="P2211" s="22"/>
      <c r="Q2211" s="22"/>
    </row>
    <row r="2212" spans="2:17" x14ac:dyDescent="0.2">
      <c r="B2212" s="22"/>
      <c r="C2212" s="22"/>
      <c r="D2212" s="22"/>
      <c r="E2212" s="22"/>
      <c r="G2212" s="22"/>
      <c r="H2212" s="22"/>
      <c r="I2212" s="22"/>
      <c r="K2212" s="22"/>
      <c r="L2212" s="22"/>
      <c r="M2212" s="22"/>
      <c r="O2212" s="22"/>
      <c r="P2212" s="22"/>
      <c r="Q2212" s="22"/>
    </row>
    <row r="2213" spans="2:17" x14ac:dyDescent="0.2">
      <c r="B2213" s="22"/>
      <c r="C2213" s="22"/>
      <c r="D2213" s="22"/>
      <c r="E2213" s="22"/>
      <c r="G2213" s="22"/>
      <c r="H2213" s="22"/>
      <c r="I2213" s="22"/>
      <c r="K2213" s="22"/>
      <c r="L2213" s="22"/>
      <c r="M2213" s="22"/>
      <c r="O2213" s="22"/>
      <c r="P2213" s="22"/>
      <c r="Q2213" s="22"/>
    </row>
    <row r="2214" spans="2:17" x14ac:dyDescent="0.2">
      <c r="B2214" s="22"/>
      <c r="C2214" s="22"/>
      <c r="D2214" s="22"/>
      <c r="E2214" s="22"/>
      <c r="G2214" s="22"/>
      <c r="H2214" s="22"/>
      <c r="I2214" s="22"/>
      <c r="K2214" s="22"/>
      <c r="L2214" s="22"/>
      <c r="M2214" s="22"/>
      <c r="O2214" s="22"/>
      <c r="P2214" s="22"/>
      <c r="Q2214" s="22"/>
    </row>
    <row r="2215" spans="2:17" x14ac:dyDescent="0.2">
      <c r="B2215" s="22"/>
      <c r="C2215" s="22"/>
      <c r="D2215" s="22"/>
      <c r="E2215" s="22"/>
      <c r="G2215" s="22"/>
      <c r="H2215" s="22"/>
      <c r="I2215" s="22"/>
      <c r="K2215" s="22"/>
      <c r="L2215" s="22"/>
      <c r="M2215" s="22"/>
      <c r="O2215" s="22"/>
      <c r="P2215" s="22"/>
      <c r="Q2215" s="22"/>
    </row>
    <row r="2216" spans="2:17" x14ac:dyDescent="0.2">
      <c r="B2216" s="22"/>
      <c r="C2216" s="22"/>
      <c r="D2216" s="22"/>
      <c r="E2216" s="22"/>
      <c r="G2216" s="22"/>
      <c r="H2216" s="22"/>
      <c r="I2216" s="22"/>
      <c r="K2216" s="22"/>
      <c r="L2216" s="22"/>
      <c r="M2216" s="22"/>
      <c r="O2216" s="22"/>
      <c r="P2216" s="22"/>
      <c r="Q2216" s="22"/>
    </row>
    <row r="2217" spans="2:17" x14ac:dyDescent="0.2">
      <c r="B2217" s="22"/>
      <c r="C2217" s="22"/>
      <c r="D2217" s="22"/>
      <c r="E2217" s="22"/>
      <c r="G2217" s="22"/>
      <c r="H2217" s="22"/>
      <c r="I2217" s="22"/>
      <c r="K2217" s="22"/>
      <c r="L2217" s="22"/>
      <c r="M2217" s="22"/>
      <c r="O2217" s="22"/>
      <c r="P2217" s="22"/>
      <c r="Q2217" s="22"/>
    </row>
    <row r="2218" spans="2:17" x14ac:dyDescent="0.2">
      <c r="B2218" s="22"/>
      <c r="C2218" s="22"/>
      <c r="D2218" s="22"/>
      <c r="E2218" s="22"/>
      <c r="G2218" s="22"/>
      <c r="H2218" s="22"/>
      <c r="I2218" s="22"/>
      <c r="K2218" s="22"/>
      <c r="L2218" s="22"/>
      <c r="M2218" s="22"/>
      <c r="O2218" s="22"/>
      <c r="P2218" s="22"/>
      <c r="Q2218" s="22"/>
    </row>
    <row r="2219" spans="2:17" x14ac:dyDescent="0.2">
      <c r="B2219" s="22"/>
      <c r="C2219" s="22"/>
      <c r="D2219" s="22"/>
      <c r="E2219" s="22"/>
      <c r="G2219" s="22"/>
      <c r="H2219" s="22"/>
      <c r="I2219" s="22"/>
      <c r="K2219" s="22"/>
      <c r="L2219" s="22"/>
      <c r="M2219" s="22"/>
      <c r="O2219" s="22"/>
      <c r="P2219" s="22"/>
      <c r="Q2219" s="22"/>
    </row>
    <row r="2220" spans="2:17" x14ac:dyDescent="0.2">
      <c r="B2220" s="22"/>
      <c r="C2220" s="22"/>
      <c r="D2220" s="22"/>
      <c r="E2220" s="22"/>
      <c r="G2220" s="22"/>
      <c r="H2220" s="22"/>
      <c r="I2220" s="22"/>
      <c r="K2220" s="22"/>
      <c r="L2220" s="22"/>
      <c r="M2220" s="22"/>
      <c r="O2220" s="22"/>
      <c r="P2220" s="22"/>
      <c r="Q2220" s="22"/>
    </row>
    <row r="2221" spans="2:17" x14ac:dyDescent="0.2">
      <c r="B2221" s="22"/>
      <c r="C2221" s="22"/>
      <c r="D2221" s="22"/>
      <c r="E2221" s="22"/>
      <c r="G2221" s="22"/>
      <c r="H2221" s="22"/>
      <c r="I2221" s="22"/>
      <c r="K2221" s="22"/>
      <c r="L2221" s="22"/>
      <c r="M2221" s="22"/>
      <c r="O2221" s="22"/>
      <c r="P2221" s="22"/>
      <c r="Q2221" s="22"/>
    </row>
    <row r="2222" spans="2:17" x14ac:dyDescent="0.2">
      <c r="B2222" s="22"/>
      <c r="C2222" s="22"/>
      <c r="D2222" s="22"/>
      <c r="E2222" s="22"/>
      <c r="G2222" s="22"/>
      <c r="H2222" s="22"/>
      <c r="I2222" s="22"/>
      <c r="K2222" s="22"/>
      <c r="L2222" s="22"/>
      <c r="M2222" s="22"/>
      <c r="O2222" s="22"/>
      <c r="P2222" s="22"/>
      <c r="Q2222" s="22"/>
    </row>
    <row r="2223" spans="2:17" x14ac:dyDescent="0.2">
      <c r="B2223" s="22"/>
      <c r="C2223" s="22"/>
      <c r="D2223" s="22"/>
      <c r="E2223" s="22"/>
      <c r="G2223" s="22"/>
      <c r="H2223" s="22"/>
      <c r="I2223" s="22"/>
      <c r="K2223" s="22"/>
      <c r="L2223" s="22"/>
      <c r="M2223" s="22"/>
      <c r="O2223" s="22"/>
      <c r="P2223" s="22"/>
      <c r="Q2223" s="22"/>
    </row>
    <row r="2224" spans="2:17" x14ac:dyDescent="0.2">
      <c r="B2224" s="22"/>
      <c r="C2224" s="22"/>
      <c r="D2224" s="22"/>
      <c r="E2224" s="22"/>
      <c r="G2224" s="22"/>
      <c r="H2224" s="22"/>
      <c r="I2224" s="22"/>
      <c r="K2224" s="22"/>
      <c r="L2224" s="22"/>
      <c r="M2224" s="22"/>
      <c r="O2224" s="22"/>
      <c r="P2224" s="22"/>
      <c r="Q2224" s="22"/>
    </row>
    <row r="2225" spans="2:17" x14ac:dyDescent="0.2">
      <c r="B2225" s="22"/>
      <c r="C2225" s="22"/>
      <c r="D2225" s="22"/>
      <c r="E2225" s="22"/>
      <c r="G2225" s="22"/>
      <c r="H2225" s="22"/>
      <c r="I2225" s="22"/>
      <c r="K2225" s="22"/>
      <c r="L2225" s="22"/>
      <c r="M2225" s="22"/>
      <c r="O2225" s="22"/>
      <c r="P2225" s="22"/>
      <c r="Q2225" s="22"/>
    </row>
    <row r="2226" spans="2:17" x14ac:dyDescent="0.2">
      <c r="B2226" s="22"/>
      <c r="C2226" s="22"/>
      <c r="D2226" s="22"/>
      <c r="E2226" s="22"/>
      <c r="G2226" s="22"/>
      <c r="H2226" s="22"/>
      <c r="I2226" s="22"/>
      <c r="K2226" s="22"/>
      <c r="L2226" s="22"/>
      <c r="M2226" s="22"/>
      <c r="O2226" s="22"/>
      <c r="P2226" s="22"/>
      <c r="Q2226" s="22"/>
    </row>
    <row r="2227" spans="2:17" x14ac:dyDescent="0.2">
      <c r="B2227" s="22"/>
      <c r="C2227" s="22"/>
      <c r="D2227" s="22"/>
      <c r="E2227" s="22"/>
      <c r="G2227" s="22"/>
      <c r="H2227" s="22"/>
      <c r="I2227" s="22"/>
      <c r="K2227" s="22"/>
      <c r="L2227" s="22"/>
      <c r="M2227" s="22"/>
      <c r="O2227" s="22"/>
      <c r="P2227" s="22"/>
      <c r="Q2227" s="22"/>
    </row>
    <row r="2228" spans="2:17" x14ac:dyDescent="0.2">
      <c r="B2228" s="22"/>
      <c r="C2228" s="22"/>
      <c r="D2228" s="22"/>
      <c r="E2228" s="22"/>
      <c r="G2228" s="22"/>
      <c r="H2228" s="22"/>
      <c r="I2228" s="22"/>
      <c r="K2228" s="22"/>
      <c r="L2228" s="22"/>
      <c r="M2228" s="22"/>
      <c r="O2228" s="22"/>
      <c r="P2228" s="22"/>
      <c r="Q2228" s="22"/>
    </row>
    <row r="2229" spans="2:17" x14ac:dyDescent="0.2">
      <c r="B2229" s="22"/>
      <c r="C2229" s="22"/>
      <c r="D2229" s="22"/>
      <c r="E2229" s="22"/>
      <c r="G2229" s="22"/>
      <c r="H2229" s="22"/>
      <c r="I2229" s="22"/>
      <c r="K2229" s="22"/>
      <c r="L2229" s="22"/>
      <c r="M2229" s="22"/>
      <c r="O2229" s="22"/>
      <c r="P2229" s="22"/>
      <c r="Q2229" s="22"/>
    </row>
    <row r="2230" spans="2:17" x14ac:dyDescent="0.2">
      <c r="B2230" s="22"/>
      <c r="C2230" s="22"/>
      <c r="D2230" s="22"/>
      <c r="E2230" s="22"/>
      <c r="G2230" s="22"/>
      <c r="H2230" s="22"/>
      <c r="I2230" s="22"/>
      <c r="K2230" s="22"/>
      <c r="L2230" s="22"/>
      <c r="M2230" s="22"/>
      <c r="O2230" s="22"/>
      <c r="P2230" s="22"/>
      <c r="Q2230" s="22"/>
    </row>
    <row r="2231" spans="2:17" x14ac:dyDescent="0.2">
      <c r="B2231" s="22"/>
      <c r="C2231" s="22"/>
      <c r="D2231" s="22"/>
      <c r="E2231" s="22"/>
      <c r="G2231" s="22"/>
      <c r="H2231" s="22"/>
      <c r="I2231" s="22"/>
      <c r="K2231" s="22"/>
      <c r="L2231" s="22"/>
      <c r="M2231" s="22"/>
      <c r="O2231" s="22"/>
      <c r="P2231" s="22"/>
      <c r="Q2231" s="22"/>
    </row>
    <row r="2232" spans="2:17" x14ac:dyDescent="0.2">
      <c r="B2232" s="22"/>
      <c r="C2232" s="22"/>
      <c r="D2232" s="22"/>
      <c r="E2232" s="22"/>
      <c r="G2232" s="22"/>
      <c r="H2232" s="22"/>
      <c r="I2232" s="22"/>
      <c r="K2232" s="22"/>
      <c r="L2232" s="22"/>
      <c r="M2232" s="22"/>
      <c r="O2232" s="22"/>
      <c r="P2232" s="22"/>
      <c r="Q2232" s="22"/>
    </row>
    <row r="2233" spans="2:17" x14ac:dyDescent="0.2">
      <c r="B2233" s="22"/>
      <c r="C2233" s="22"/>
      <c r="D2233" s="22"/>
      <c r="E2233" s="22"/>
      <c r="G2233" s="22"/>
      <c r="H2233" s="22"/>
      <c r="I2233" s="22"/>
      <c r="K2233" s="22"/>
      <c r="L2233" s="22"/>
      <c r="M2233" s="22"/>
      <c r="O2233" s="22"/>
      <c r="P2233" s="22"/>
      <c r="Q2233" s="22"/>
    </row>
    <row r="2234" spans="2:17" x14ac:dyDescent="0.2">
      <c r="B2234" s="22"/>
      <c r="C2234" s="22"/>
      <c r="D2234" s="22"/>
      <c r="E2234" s="22"/>
      <c r="G2234" s="22"/>
      <c r="H2234" s="22"/>
      <c r="I2234" s="22"/>
      <c r="K2234" s="22"/>
      <c r="L2234" s="22"/>
      <c r="M2234" s="22"/>
      <c r="O2234" s="22"/>
      <c r="P2234" s="22"/>
      <c r="Q2234" s="22"/>
    </row>
    <row r="2235" spans="2:17" x14ac:dyDescent="0.2">
      <c r="B2235" s="22"/>
      <c r="C2235" s="22"/>
      <c r="D2235" s="22"/>
      <c r="E2235" s="22"/>
      <c r="G2235" s="22"/>
      <c r="H2235" s="22"/>
      <c r="I2235" s="22"/>
      <c r="K2235" s="22"/>
      <c r="L2235" s="22"/>
      <c r="M2235" s="22"/>
      <c r="O2235" s="22"/>
      <c r="P2235" s="22"/>
      <c r="Q2235" s="22"/>
    </row>
    <row r="2236" spans="2:17" x14ac:dyDescent="0.2">
      <c r="B2236" s="22"/>
      <c r="C2236" s="22"/>
      <c r="D2236" s="22"/>
      <c r="E2236" s="22"/>
      <c r="G2236" s="22"/>
      <c r="H2236" s="22"/>
      <c r="I2236" s="22"/>
      <c r="K2236" s="22"/>
      <c r="L2236" s="22"/>
      <c r="M2236" s="22"/>
      <c r="O2236" s="22"/>
      <c r="P2236" s="22"/>
      <c r="Q2236" s="22"/>
    </row>
    <row r="2237" spans="2:17" x14ac:dyDescent="0.2">
      <c r="B2237" s="22"/>
      <c r="C2237" s="22"/>
      <c r="D2237" s="22"/>
      <c r="E2237" s="22"/>
      <c r="G2237" s="22"/>
      <c r="H2237" s="22"/>
      <c r="I2237" s="22"/>
      <c r="K2237" s="22"/>
      <c r="L2237" s="22"/>
      <c r="M2237" s="22"/>
      <c r="O2237" s="22"/>
      <c r="P2237" s="22"/>
      <c r="Q2237" s="22"/>
    </row>
    <row r="2238" spans="2:17" x14ac:dyDescent="0.2">
      <c r="B2238" s="22"/>
      <c r="C2238" s="22"/>
      <c r="D2238" s="22"/>
      <c r="E2238" s="22"/>
      <c r="G2238" s="22"/>
      <c r="H2238" s="22"/>
      <c r="I2238" s="22"/>
      <c r="K2238" s="22"/>
      <c r="L2238" s="22"/>
      <c r="M2238" s="22"/>
      <c r="O2238" s="22"/>
      <c r="P2238" s="22"/>
      <c r="Q2238" s="22"/>
    </row>
    <row r="2239" spans="2:17" x14ac:dyDescent="0.2">
      <c r="B2239" s="22"/>
      <c r="C2239" s="22"/>
      <c r="D2239" s="22"/>
      <c r="E2239" s="22"/>
      <c r="G2239" s="22"/>
      <c r="H2239" s="22"/>
      <c r="I2239" s="22"/>
      <c r="K2239" s="22"/>
      <c r="L2239" s="22"/>
      <c r="M2239" s="22"/>
      <c r="O2239" s="22"/>
      <c r="P2239" s="22"/>
      <c r="Q2239" s="22"/>
    </row>
    <row r="2240" spans="2:17" x14ac:dyDescent="0.2">
      <c r="B2240" s="22"/>
      <c r="C2240" s="22"/>
      <c r="D2240" s="22"/>
      <c r="E2240" s="22"/>
      <c r="G2240" s="22"/>
      <c r="H2240" s="22"/>
      <c r="I2240" s="22"/>
      <c r="K2240" s="22"/>
      <c r="L2240" s="22"/>
      <c r="M2240" s="22"/>
      <c r="O2240" s="22"/>
      <c r="P2240" s="22"/>
      <c r="Q2240" s="22"/>
    </row>
    <row r="2241" spans="2:17" x14ac:dyDescent="0.2">
      <c r="B2241" s="22"/>
      <c r="C2241" s="22"/>
      <c r="D2241" s="22"/>
      <c r="E2241" s="22"/>
      <c r="G2241" s="22"/>
      <c r="H2241" s="22"/>
      <c r="I2241" s="22"/>
      <c r="K2241" s="22"/>
      <c r="L2241" s="22"/>
      <c r="M2241" s="22"/>
      <c r="O2241" s="22"/>
      <c r="P2241" s="22"/>
      <c r="Q2241" s="22"/>
    </row>
    <row r="2242" spans="2:17" x14ac:dyDescent="0.2">
      <c r="B2242" s="22"/>
      <c r="C2242" s="22"/>
      <c r="D2242" s="22"/>
      <c r="E2242" s="22"/>
      <c r="G2242" s="22"/>
      <c r="H2242" s="22"/>
      <c r="I2242" s="22"/>
      <c r="K2242" s="22"/>
      <c r="L2242" s="22"/>
      <c r="M2242" s="22"/>
      <c r="O2242" s="22"/>
      <c r="P2242" s="22"/>
      <c r="Q2242" s="22"/>
    </row>
    <row r="2243" spans="2:17" x14ac:dyDescent="0.2">
      <c r="B2243" s="22"/>
      <c r="C2243" s="22"/>
      <c r="D2243" s="22"/>
      <c r="E2243" s="22"/>
      <c r="G2243" s="22"/>
      <c r="H2243" s="22"/>
      <c r="I2243" s="22"/>
      <c r="K2243" s="22"/>
      <c r="L2243" s="22"/>
      <c r="M2243" s="22"/>
      <c r="O2243" s="22"/>
      <c r="P2243" s="22"/>
      <c r="Q2243" s="22"/>
    </row>
    <row r="2244" spans="2:17" x14ac:dyDescent="0.2">
      <c r="B2244" s="22"/>
      <c r="C2244" s="22"/>
      <c r="D2244" s="22"/>
      <c r="E2244" s="22"/>
      <c r="G2244" s="22"/>
      <c r="H2244" s="22"/>
      <c r="I2244" s="22"/>
      <c r="K2244" s="22"/>
      <c r="L2244" s="22"/>
      <c r="M2244" s="22"/>
      <c r="O2244" s="22"/>
      <c r="P2244" s="22"/>
      <c r="Q2244" s="22"/>
    </row>
    <row r="2245" spans="2:17" x14ac:dyDescent="0.2">
      <c r="B2245" s="22"/>
      <c r="C2245" s="22"/>
      <c r="D2245" s="22"/>
      <c r="E2245" s="22"/>
      <c r="G2245" s="22"/>
      <c r="H2245" s="22"/>
      <c r="I2245" s="22"/>
      <c r="K2245" s="22"/>
      <c r="L2245" s="22"/>
      <c r="M2245" s="22"/>
      <c r="O2245" s="22"/>
      <c r="P2245" s="22"/>
      <c r="Q2245" s="22"/>
    </row>
    <row r="2246" spans="2:17" x14ac:dyDescent="0.2">
      <c r="B2246" s="22"/>
      <c r="C2246" s="22"/>
      <c r="D2246" s="22"/>
      <c r="E2246" s="22"/>
      <c r="G2246" s="22"/>
      <c r="H2246" s="22"/>
      <c r="I2246" s="22"/>
      <c r="K2246" s="22"/>
      <c r="L2246" s="22"/>
      <c r="M2246" s="22"/>
      <c r="O2246" s="22"/>
      <c r="P2246" s="22"/>
      <c r="Q2246" s="22"/>
    </row>
    <row r="2247" spans="2:17" x14ac:dyDescent="0.2">
      <c r="B2247" s="22"/>
      <c r="C2247" s="22"/>
      <c r="D2247" s="22"/>
      <c r="E2247" s="22"/>
      <c r="G2247" s="22"/>
      <c r="H2247" s="22"/>
      <c r="I2247" s="22"/>
      <c r="K2247" s="22"/>
      <c r="L2247" s="22"/>
      <c r="M2247" s="22"/>
      <c r="O2247" s="22"/>
      <c r="P2247" s="22"/>
      <c r="Q2247" s="22"/>
    </row>
    <row r="2248" spans="2:17" x14ac:dyDescent="0.2">
      <c r="B2248" s="22"/>
      <c r="C2248" s="22"/>
      <c r="D2248" s="22"/>
      <c r="E2248" s="22"/>
      <c r="G2248" s="22"/>
      <c r="H2248" s="22"/>
      <c r="I2248" s="22"/>
      <c r="K2248" s="22"/>
      <c r="L2248" s="22"/>
      <c r="M2248" s="22"/>
      <c r="O2248" s="22"/>
      <c r="P2248" s="22"/>
      <c r="Q2248" s="22"/>
    </row>
    <row r="2249" spans="2:17" x14ac:dyDescent="0.2">
      <c r="B2249" s="22"/>
      <c r="C2249" s="22"/>
      <c r="D2249" s="22"/>
      <c r="E2249" s="22"/>
      <c r="G2249" s="22"/>
      <c r="H2249" s="22"/>
      <c r="I2249" s="22"/>
      <c r="K2249" s="22"/>
      <c r="L2249" s="22"/>
      <c r="M2249" s="22"/>
      <c r="O2249" s="22"/>
      <c r="P2249" s="22"/>
      <c r="Q2249" s="22"/>
    </row>
    <row r="2250" spans="2:17" x14ac:dyDescent="0.2">
      <c r="B2250" s="22"/>
      <c r="C2250" s="22"/>
      <c r="D2250" s="22"/>
      <c r="E2250" s="22"/>
      <c r="G2250" s="22"/>
      <c r="H2250" s="22"/>
      <c r="I2250" s="22"/>
      <c r="K2250" s="22"/>
      <c r="L2250" s="22"/>
      <c r="M2250" s="22"/>
      <c r="O2250" s="22"/>
      <c r="P2250" s="22"/>
      <c r="Q2250" s="22"/>
    </row>
    <row r="2251" spans="2:17" x14ac:dyDescent="0.2">
      <c r="B2251" s="22"/>
      <c r="C2251" s="22"/>
      <c r="D2251" s="22"/>
      <c r="E2251" s="22"/>
      <c r="G2251" s="22"/>
      <c r="H2251" s="22"/>
      <c r="I2251" s="22"/>
      <c r="K2251" s="22"/>
      <c r="L2251" s="22"/>
      <c r="M2251" s="22"/>
      <c r="O2251" s="22"/>
      <c r="P2251" s="22"/>
      <c r="Q2251" s="22"/>
    </row>
    <row r="2252" spans="2:17" x14ac:dyDescent="0.2">
      <c r="B2252" s="22"/>
      <c r="C2252" s="22"/>
      <c r="D2252" s="22"/>
      <c r="E2252" s="22"/>
      <c r="G2252" s="22"/>
      <c r="H2252" s="22"/>
      <c r="I2252" s="22"/>
      <c r="K2252" s="22"/>
      <c r="L2252" s="22"/>
      <c r="M2252" s="22"/>
      <c r="O2252" s="22"/>
      <c r="P2252" s="22"/>
      <c r="Q2252" s="22"/>
    </row>
    <row r="2253" spans="2:17" x14ac:dyDescent="0.2">
      <c r="B2253" s="22"/>
      <c r="C2253" s="22"/>
      <c r="D2253" s="22"/>
      <c r="E2253" s="22"/>
      <c r="G2253" s="22"/>
      <c r="H2253" s="22"/>
      <c r="I2253" s="22"/>
      <c r="K2253" s="22"/>
      <c r="L2253" s="22"/>
      <c r="M2253" s="22"/>
      <c r="O2253" s="22"/>
      <c r="P2253" s="22"/>
      <c r="Q2253" s="22"/>
    </row>
    <row r="2254" spans="2:17" x14ac:dyDescent="0.2">
      <c r="B2254" s="22"/>
      <c r="C2254" s="22"/>
      <c r="D2254" s="22"/>
      <c r="E2254" s="22"/>
      <c r="G2254" s="22"/>
      <c r="H2254" s="22"/>
      <c r="I2254" s="22"/>
      <c r="K2254" s="22"/>
      <c r="L2254" s="22"/>
      <c r="M2254" s="22"/>
      <c r="O2254" s="22"/>
      <c r="P2254" s="22"/>
      <c r="Q2254" s="22"/>
    </row>
    <row r="2255" spans="2:17" x14ac:dyDescent="0.2">
      <c r="B2255" s="22"/>
      <c r="C2255" s="22"/>
      <c r="D2255" s="22"/>
      <c r="E2255" s="22"/>
      <c r="G2255" s="22"/>
      <c r="H2255" s="22"/>
      <c r="I2255" s="22"/>
      <c r="K2255" s="22"/>
      <c r="L2255" s="22"/>
      <c r="M2255" s="22"/>
      <c r="O2255" s="22"/>
      <c r="P2255" s="22"/>
      <c r="Q2255" s="22"/>
    </row>
    <row r="2256" spans="2:17" x14ac:dyDescent="0.2">
      <c r="B2256" s="22"/>
      <c r="C2256" s="22"/>
      <c r="D2256" s="22"/>
      <c r="E2256" s="22"/>
      <c r="G2256" s="22"/>
      <c r="H2256" s="22"/>
      <c r="I2256" s="22"/>
      <c r="K2256" s="22"/>
      <c r="L2256" s="22"/>
      <c r="M2256" s="22"/>
      <c r="O2256" s="22"/>
      <c r="P2256" s="22"/>
      <c r="Q2256" s="22"/>
    </row>
    <row r="2257" spans="2:17" x14ac:dyDescent="0.2">
      <c r="B2257" s="22"/>
      <c r="C2257" s="22"/>
      <c r="D2257" s="22"/>
      <c r="E2257" s="22"/>
      <c r="G2257" s="22"/>
      <c r="H2257" s="22"/>
      <c r="I2257" s="22"/>
      <c r="K2257" s="22"/>
      <c r="L2257" s="22"/>
      <c r="M2257" s="22"/>
      <c r="O2257" s="22"/>
      <c r="P2257" s="22"/>
      <c r="Q2257" s="22"/>
    </row>
    <row r="2258" spans="2:17" x14ac:dyDescent="0.2">
      <c r="B2258" s="22"/>
      <c r="C2258" s="22"/>
      <c r="D2258" s="22"/>
      <c r="E2258" s="22"/>
      <c r="G2258" s="22"/>
      <c r="H2258" s="22"/>
      <c r="I2258" s="22"/>
      <c r="K2258" s="22"/>
      <c r="L2258" s="22"/>
      <c r="M2258" s="22"/>
      <c r="O2258" s="22"/>
      <c r="P2258" s="22"/>
      <c r="Q2258" s="22"/>
    </row>
    <row r="2259" spans="2:17" x14ac:dyDescent="0.2">
      <c r="B2259" s="22"/>
      <c r="C2259" s="22"/>
      <c r="D2259" s="22"/>
      <c r="E2259" s="22"/>
      <c r="G2259" s="22"/>
      <c r="H2259" s="22"/>
      <c r="I2259" s="22"/>
      <c r="K2259" s="22"/>
      <c r="L2259" s="22"/>
      <c r="M2259" s="22"/>
      <c r="O2259" s="22"/>
      <c r="P2259" s="22"/>
      <c r="Q2259" s="22"/>
    </row>
    <row r="2260" spans="2:17" x14ac:dyDescent="0.2">
      <c r="B2260" s="22"/>
      <c r="C2260" s="22"/>
      <c r="D2260" s="22"/>
      <c r="E2260" s="22"/>
      <c r="G2260" s="22"/>
      <c r="H2260" s="22"/>
      <c r="I2260" s="22"/>
      <c r="K2260" s="22"/>
      <c r="L2260" s="22"/>
      <c r="M2260" s="22"/>
      <c r="O2260" s="22"/>
      <c r="P2260" s="22"/>
      <c r="Q2260" s="22"/>
    </row>
    <row r="2261" spans="2:17" x14ac:dyDescent="0.2">
      <c r="B2261" s="22"/>
      <c r="C2261" s="22"/>
      <c r="D2261" s="22"/>
      <c r="E2261" s="22"/>
      <c r="G2261" s="22"/>
      <c r="H2261" s="22"/>
      <c r="I2261" s="22"/>
      <c r="K2261" s="22"/>
      <c r="L2261" s="22"/>
      <c r="M2261" s="22"/>
      <c r="O2261" s="22"/>
      <c r="P2261" s="22"/>
      <c r="Q2261" s="22"/>
    </row>
    <row r="2262" spans="2:17" x14ac:dyDescent="0.2">
      <c r="B2262" s="22"/>
      <c r="C2262" s="22"/>
      <c r="D2262" s="22"/>
      <c r="E2262" s="22"/>
      <c r="G2262" s="22"/>
      <c r="H2262" s="22"/>
      <c r="I2262" s="22"/>
      <c r="K2262" s="22"/>
      <c r="L2262" s="22"/>
      <c r="M2262" s="22"/>
      <c r="O2262" s="22"/>
      <c r="P2262" s="22"/>
      <c r="Q2262" s="22"/>
    </row>
    <row r="2263" spans="2:17" x14ac:dyDescent="0.2">
      <c r="B2263" s="22"/>
      <c r="C2263" s="22"/>
      <c r="D2263" s="22"/>
      <c r="E2263" s="22"/>
      <c r="G2263" s="22"/>
      <c r="H2263" s="22"/>
      <c r="I2263" s="22"/>
      <c r="K2263" s="22"/>
      <c r="L2263" s="22"/>
      <c r="M2263" s="22"/>
      <c r="O2263" s="22"/>
      <c r="P2263" s="22"/>
      <c r="Q2263" s="22"/>
    </row>
    <row r="2264" spans="2:17" x14ac:dyDescent="0.2">
      <c r="B2264" s="22"/>
      <c r="C2264" s="22"/>
      <c r="D2264" s="22"/>
      <c r="E2264" s="22"/>
      <c r="G2264" s="22"/>
      <c r="H2264" s="22"/>
      <c r="I2264" s="22"/>
      <c r="K2264" s="22"/>
      <c r="L2264" s="22"/>
      <c r="M2264" s="22"/>
      <c r="O2264" s="22"/>
      <c r="P2264" s="22"/>
      <c r="Q2264" s="22"/>
    </row>
    <row r="2265" spans="2:17" x14ac:dyDescent="0.2">
      <c r="B2265" s="22"/>
      <c r="C2265" s="22"/>
      <c r="D2265" s="22"/>
      <c r="E2265" s="22"/>
      <c r="G2265" s="22"/>
      <c r="H2265" s="22"/>
      <c r="I2265" s="22"/>
      <c r="K2265" s="22"/>
      <c r="L2265" s="22"/>
      <c r="M2265" s="22"/>
      <c r="O2265" s="22"/>
      <c r="P2265" s="22"/>
      <c r="Q2265" s="22"/>
    </row>
    <row r="2266" spans="2:17" x14ac:dyDescent="0.2">
      <c r="B2266" s="22"/>
      <c r="C2266" s="22"/>
      <c r="D2266" s="22"/>
      <c r="E2266" s="22"/>
      <c r="G2266" s="22"/>
      <c r="H2266" s="22"/>
      <c r="I2266" s="22"/>
      <c r="K2266" s="22"/>
      <c r="L2266" s="22"/>
      <c r="M2266" s="22"/>
      <c r="O2266" s="22"/>
      <c r="P2266" s="22"/>
      <c r="Q2266" s="22"/>
    </row>
    <row r="2267" spans="2:17" x14ac:dyDescent="0.2">
      <c r="B2267" s="22"/>
      <c r="C2267" s="22"/>
      <c r="D2267" s="22"/>
      <c r="E2267" s="22"/>
      <c r="G2267" s="22"/>
      <c r="H2267" s="22"/>
      <c r="I2267" s="22"/>
      <c r="K2267" s="22"/>
      <c r="L2267" s="22"/>
      <c r="M2267" s="22"/>
      <c r="O2267" s="22"/>
      <c r="P2267" s="22"/>
      <c r="Q2267" s="22"/>
    </row>
    <row r="2268" spans="2:17" x14ac:dyDescent="0.2">
      <c r="B2268" s="22"/>
      <c r="C2268" s="22"/>
      <c r="D2268" s="22"/>
      <c r="E2268" s="22"/>
      <c r="G2268" s="22"/>
      <c r="H2268" s="22"/>
      <c r="I2268" s="22"/>
      <c r="K2268" s="22"/>
      <c r="L2268" s="22"/>
      <c r="M2268" s="22"/>
      <c r="O2268" s="22"/>
      <c r="P2268" s="22"/>
      <c r="Q2268" s="22"/>
    </row>
    <row r="2269" spans="2:17" x14ac:dyDescent="0.2">
      <c r="B2269" s="22"/>
      <c r="C2269" s="22"/>
      <c r="D2269" s="22"/>
      <c r="E2269" s="22"/>
      <c r="G2269" s="22"/>
      <c r="H2269" s="22"/>
      <c r="I2269" s="22"/>
      <c r="K2269" s="22"/>
      <c r="L2269" s="22"/>
      <c r="M2269" s="22"/>
      <c r="O2269" s="22"/>
      <c r="P2269" s="22"/>
      <c r="Q2269" s="22"/>
    </row>
    <row r="2270" spans="2:17" x14ac:dyDescent="0.2">
      <c r="B2270" s="22"/>
      <c r="C2270" s="22"/>
      <c r="D2270" s="22"/>
      <c r="E2270" s="22"/>
      <c r="G2270" s="22"/>
      <c r="H2270" s="22"/>
      <c r="I2270" s="22"/>
      <c r="K2270" s="22"/>
      <c r="L2270" s="22"/>
      <c r="M2270" s="22"/>
      <c r="O2270" s="22"/>
      <c r="P2270" s="22"/>
      <c r="Q2270" s="22"/>
    </row>
    <row r="2271" spans="2:17" x14ac:dyDescent="0.2">
      <c r="B2271" s="22"/>
      <c r="C2271" s="22"/>
      <c r="D2271" s="22"/>
      <c r="E2271" s="22"/>
      <c r="G2271" s="22"/>
      <c r="H2271" s="22"/>
      <c r="I2271" s="22"/>
      <c r="K2271" s="22"/>
      <c r="L2271" s="22"/>
      <c r="M2271" s="22"/>
      <c r="O2271" s="22"/>
      <c r="P2271" s="22"/>
      <c r="Q2271" s="22"/>
    </row>
    <row r="2272" spans="2:17" x14ac:dyDescent="0.2">
      <c r="B2272" s="22"/>
      <c r="C2272" s="22"/>
      <c r="D2272" s="22"/>
      <c r="E2272" s="22"/>
      <c r="G2272" s="22"/>
      <c r="H2272" s="22"/>
      <c r="I2272" s="22"/>
      <c r="K2272" s="22"/>
      <c r="L2272" s="22"/>
      <c r="M2272" s="22"/>
      <c r="O2272" s="22"/>
      <c r="P2272" s="22"/>
      <c r="Q2272" s="22"/>
    </row>
    <row r="2273" spans="2:17" x14ac:dyDescent="0.2">
      <c r="B2273" s="22"/>
      <c r="C2273" s="22"/>
      <c r="D2273" s="22"/>
      <c r="E2273" s="22"/>
      <c r="G2273" s="22"/>
      <c r="H2273" s="22"/>
      <c r="I2273" s="22"/>
      <c r="K2273" s="22"/>
      <c r="L2273" s="22"/>
      <c r="M2273" s="22"/>
      <c r="O2273" s="22"/>
      <c r="P2273" s="22"/>
      <c r="Q2273" s="22"/>
    </row>
    <row r="2274" spans="2:17" x14ac:dyDescent="0.2">
      <c r="B2274" s="22"/>
      <c r="C2274" s="22"/>
      <c r="D2274" s="22"/>
      <c r="E2274" s="22"/>
      <c r="G2274" s="22"/>
      <c r="H2274" s="22"/>
      <c r="I2274" s="22"/>
      <c r="K2274" s="22"/>
      <c r="L2274" s="22"/>
      <c r="M2274" s="22"/>
      <c r="O2274" s="22"/>
      <c r="P2274" s="22"/>
      <c r="Q2274" s="22"/>
    </row>
    <row r="2275" spans="2:17" x14ac:dyDescent="0.2">
      <c r="B2275" s="22"/>
      <c r="C2275" s="22"/>
      <c r="D2275" s="22"/>
      <c r="E2275" s="22"/>
      <c r="G2275" s="22"/>
      <c r="H2275" s="22"/>
      <c r="I2275" s="22"/>
      <c r="K2275" s="22"/>
      <c r="L2275" s="22"/>
      <c r="M2275" s="22"/>
      <c r="O2275" s="22"/>
      <c r="P2275" s="22"/>
      <c r="Q2275" s="22"/>
    </row>
    <row r="2276" spans="2:17" x14ac:dyDescent="0.2">
      <c r="B2276" s="22"/>
      <c r="C2276" s="22"/>
      <c r="D2276" s="22"/>
      <c r="E2276" s="22"/>
      <c r="G2276" s="22"/>
      <c r="H2276" s="22"/>
      <c r="I2276" s="22"/>
      <c r="K2276" s="22"/>
      <c r="L2276" s="22"/>
      <c r="M2276" s="22"/>
      <c r="O2276" s="22"/>
      <c r="P2276" s="22"/>
      <c r="Q2276" s="22"/>
    </row>
    <row r="2277" spans="2:17" x14ac:dyDescent="0.2">
      <c r="B2277" s="22"/>
      <c r="C2277" s="22"/>
      <c r="D2277" s="22"/>
      <c r="E2277" s="22"/>
      <c r="G2277" s="22"/>
      <c r="H2277" s="22"/>
      <c r="I2277" s="22"/>
      <c r="K2277" s="22"/>
      <c r="L2277" s="22"/>
      <c r="M2277" s="22"/>
      <c r="O2277" s="22"/>
      <c r="P2277" s="22"/>
      <c r="Q2277" s="22"/>
    </row>
    <row r="2278" spans="2:17" x14ac:dyDescent="0.2">
      <c r="B2278" s="22"/>
      <c r="C2278" s="22"/>
      <c r="D2278" s="22"/>
      <c r="E2278" s="22"/>
      <c r="G2278" s="22"/>
      <c r="H2278" s="22"/>
      <c r="I2278" s="22"/>
      <c r="K2278" s="22"/>
      <c r="L2278" s="22"/>
      <c r="M2278" s="22"/>
      <c r="O2278" s="22"/>
      <c r="P2278" s="22"/>
      <c r="Q2278" s="22"/>
    </row>
    <row r="2279" spans="2:17" x14ac:dyDescent="0.2">
      <c r="B2279" s="22"/>
      <c r="C2279" s="22"/>
      <c r="D2279" s="22"/>
      <c r="E2279" s="22"/>
      <c r="G2279" s="22"/>
      <c r="H2279" s="22"/>
      <c r="I2279" s="22"/>
      <c r="K2279" s="22"/>
      <c r="L2279" s="22"/>
      <c r="M2279" s="22"/>
      <c r="O2279" s="22"/>
      <c r="P2279" s="22"/>
      <c r="Q2279" s="22"/>
    </row>
    <row r="2280" spans="2:17" x14ac:dyDescent="0.2">
      <c r="B2280" s="22"/>
      <c r="C2280" s="22"/>
      <c r="D2280" s="22"/>
      <c r="E2280" s="22"/>
      <c r="G2280" s="22"/>
      <c r="H2280" s="22"/>
      <c r="I2280" s="22"/>
      <c r="K2280" s="22"/>
      <c r="L2280" s="22"/>
      <c r="M2280" s="22"/>
      <c r="O2280" s="22"/>
      <c r="P2280" s="22"/>
      <c r="Q2280" s="22"/>
    </row>
    <row r="2281" spans="2:17" x14ac:dyDescent="0.2">
      <c r="B2281" s="22"/>
      <c r="C2281" s="22"/>
      <c r="D2281" s="22"/>
      <c r="E2281" s="22"/>
      <c r="G2281" s="22"/>
      <c r="H2281" s="22"/>
      <c r="I2281" s="22"/>
      <c r="K2281" s="22"/>
      <c r="L2281" s="22"/>
      <c r="M2281" s="22"/>
      <c r="O2281" s="22"/>
      <c r="P2281" s="22"/>
      <c r="Q2281" s="22"/>
    </row>
    <row r="2282" spans="2:17" x14ac:dyDescent="0.2">
      <c r="B2282" s="22"/>
      <c r="C2282" s="22"/>
      <c r="D2282" s="22"/>
      <c r="E2282" s="22"/>
      <c r="G2282" s="22"/>
      <c r="H2282" s="22"/>
      <c r="I2282" s="22"/>
      <c r="K2282" s="22"/>
      <c r="L2282" s="22"/>
      <c r="M2282" s="22"/>
      <c r="O2282" s="22"/>
      <c r="P2282" s="22"/>
      <c r="Q2282" s="22"/>
    </row>
    <row r="2283" spans="2:17" x14ac:dyDescent="0.2">
      <c r="B2283" s="22"/>
      <c r="C2283" s="22"/>
      <c r="D2283" s="22"/>
      <c r="E2283" s="22"/>
      <c r="G2283" s="22"/>
      <c r="H2283" s="22"/>
      <c r="I2283" s="22"/>
      <c r="K2283" s="22"/>
      <c r="L2283" s="22"/>
      <c r="M2283" s="22"/>
      <c r="O2283" s="22"/>
      <c r="P2283" s="22"/>
      <c r="Q2283" s="22"/>
    </row>
    <row r="2284" spans="2:17" x14ac:dyDescent="0.2">
      <c r="B2284" s="22"/>
      <c r="C2284" s="22"/>
      <c r="D2284" s="22"/>
      <c r="E2284" s="22"/>
      <c r="G2284" s="22"/>
      <c r="H2284" s="22"/>
      <c r="I2284" s="22"/>
      <c r="K2284" s="22"/>
      <c r="L2284" s="22"/>
      <c r="M2284" s="22"/>
      <c r="O2284" s="22"/>
      <c r="P2284" s="22"/>
      <c r="Q2284" s="22"/>
    </row>
    <row r="2285" spans="2:17" x14ac:dyDescent="0.2">
      <c r="B2285" s="22"/>
      <c r="C2285" s="22"/>
      <c r="D2285" s="22"/>
      <c r="E2285" s="22"/>
      <c r="G2285" s="22"/>
      <c r="H2285" s="22"/>
      <c r="I2285" s="22"/>
      <c r="K2285" s="22"/>
      <c r="L2285" s="22"/>
      <c r="M2285" s="22"/>
      <c r="O2285" s="22"/>
      <c r="P2285" s="22"/>
      <c r="Q2285" s="22"/>
    </row>
    <row r="2286" spans="2:17" x14ac:dyDescent="0.2">
      <c r="B2286" s="22"/>
      <c r="C2286" s="22"/>
      <c r="D2286" s="22"/>
      <c r="E2286" s="22"/>
      <c r="G2286" s="22"/>
      <c r="H2286" s="22"/>
      <c r="I2286" s="22"/>
      <c r="K2286" s="22"/>
      <c r="L2286" s="22"/>
      <c r="M2286" s="22"/>
      <c r="O2286" s="22"/>
      <c r="P2286" s="22"/>
      <c r="Q2286" s="22"/>
    </row>
    <row r="2287" spans="2:17" x14ac:dyDescent="0.2">
      <c r="B2287" s="22"/>
      <c r="C2287" s="22"/>
      <c r="D2287" s="22"/>
      <c r="E2287" s="22"/>
      <c r="G2287" s="22"/>
      <c r="H2287" s="22"/>
      <c r="I2287" s="22"/>
      <c r="K2287" s="22"/>
      <c r="L2287" s="22"/>
      <c r="M2287" s="22"/>
      <c r="O2287" s="22"/>
      <c r="P2287" s="22"/>
      <c r="Q2287" s="22"/>
    </row>
    <row r="2288" spans="2:17" x14ac:dyDescent="0.2">
      <c r="B2288" s="22"/>
      <c r="C2288" s="22"/>
      <c r="D2288" s="22"/>
      <c r="E2288" s="22"/>
      <c r="G2288" s="22"/>
      <c r="H2288" s="22"/>
      <c r="I2288" s="22"/>
      <c r="K2288" s="22"/>
      <c r="L2288" s="22"/>
      <c r="M2288" s="22"/>
      <c r="O2288" s="22"/>
      <c r="P2288" s="22"/>
      <c r="Q2288" s="22"/>
    </row>
    <row r="2289" spans="2:17" x14ac:dyDescent="0.2">
      <c r="B2289" s="22"/>
      <c r="C2289" s="22"/>
      <c r="D2289" s="22"/>
      <c r="E2289" s="22"/>
      <c r="G2289" s="22"/>
      <c r="H2289" s="22"/>
      <c r="I2289" s="22"/>
      <c r="K2289" s="22"/>
      <c r="L2289" s="22"/>
      <c r="M2289" s="22"/>
      <c r="O2289" s="22"/>
      <c r="P2289" s="22"/>
      <c r="Q2289" s="22"/>
    </row>
    <row r="2290" spans="2:17" x14ac:dyDescent="0.2">
      <c r="B2290" s="22"/>
      <c r="C2290" s="22"/>
      <c r="D2290" s="22"/>
      <c r="E2290" s="22"/>
      <c r="G2290" s="22"/>
      <c r="H2290" s="22"/>
      <c r="I2290" s="22"/>
      <c r="K2290" s="22"/>
      <c r="L2290" s="22"/>
      <c r="M2290" s="22"/>
      <c r="O2290" s="22"/>
      <c r="P2290" s="22"/>
      <c r="Q2290" s="22"/>
    </row>
    <row r="2291" spans="2:17" x14ac:dyDescent="0.2">
      <c r="B2291" s="22"/>
      <c r="C2291" s="22"/>
      <c r="D2291" s="22"/>
      <c r="E2291" s="22"/>
      <c r="G2291" s="22"/>
      <c r="H2291" s="22"/>
      <c r="I2291" s="22"/>
      <c r="K2291" s="22"/>
      <c r="L2291" s="22"/>
      <c r="M2291" s="22"/>
      <c r="O2291" s="22"/>
      <c r="P2291" s="22"/>
      <c r="Q2291" s="22"/>
    </row>
    <row r="2292" spans="2:17" x14ac:dyDescent="0.2">
      <c r="B2292" s="22"/>
      <c r="C2292" s="22"/>
      <c r="D2292" s="22"/>
      <c r="E2292" s="22"/>
      <c r="G2292" s="22"/>
      <c r="H2292" s="22"/>
      <c r="I2292" s="22"/>
      <c r="K2292" s="22"/>
      <c r="L2292" s="22"/>
      <c r="M2292" s="22"/>
      <c r="O2292" s="22"/>
      <c r="P2292" s="22"/>
      <c r="Q2292" s="22"/>
    </row>
    <row r="2293" spans="2:17" x14ac:dyDescent="0.2">
      <c r="B2293" s="22"/>
      <c r="C2293" s="22"/>
      <c r="D2293" s="22"/>
      <c r="E2293" s="22"/>
      <c r="G2293" s="22"/>
      <c r="H2293" s="22"/>
      <c r="I2293" s="22"/>
      <c r="K2293" s="22"/>
      <c r="L2293" s="22"/>
      <c r="M2293" s="22"/>
      <c r="O2293" s="22"/>
      <c r="P2293" s="22"/>
      <c r="Q2293" s="22"/>
    </row>
    <row r="2294" spans="2:17" x14ac:dyDescent="0.2">
      <c r="B2294" s="22"/>
      <c r="C2294" s="22"/>
      <c r="D2294" s="22"/>
      <c r="E2294" s="22"/>
      <c r="G2294" s="22"/>
      <c r="H2294" s="22"/>
      <c r="I2294" s="22"/>
      <c r="K2294" s="22"/>
      <c r="L2294" s="22"/>
      <c r="M2294" s="22"/>
      <c r="O2294" s="22"/>
      <c r="P2294" s="22"/>
      <c r="Q2294" s="22"/>
    </row>
    <row r="2295" spans="2:17" x14ac:dyDescent="0.2">
      <c r="B2295" s="22"/>
      <c r="C2295" s="22"/>
      <c r="D2295" s="22"/>
      <c r="E2295" s="22"/>
      <c r="G2295" s="22"/>
      <c r="H2295" s="22"/>
      <c r="I2295" s="22"/>
      <c r="K2295" s="22"/>
      <c r="L2295" s="22"/>
      <c r="M2295" s="22"/>
      <c r="O2295" s="22"/>
      <c r="P2295" s="22"/>
      <c r="Q2295" s="22"/>
    </row>
    <row r="2296" spans="2:17" x14ac:dyDescent="0.2">
      <c r="B2296" s="22"/>
      <c r="C2296" s="22"/>
      <c r="D2296" s="22"/>
      <c r="E2296" s="22"/>
      <c r="G2296" s="22"/>
      <c r="H2296" s="22"/>
      <c r="I2296" s="22"/>
      <c r="K2296" s="22"/>
      <c r="L2296" s="22"/>
      <c r="M2296" s="22"/>
      <c r="O2296" s="22"/>
      <c r="P2296" s="22"/>
      <c r="Q2296" s="22"/>
    </row>
    <row r="2297" spans="2:17" x14ac:dyDescent="0.2">
      <c r="B2297" s="22"/>
      <c r="C2297" s="22"/>
      <c r="D2297" s="22"/>
      <c r="E2297" s="22"/>
      <c r="G2297" s="22"/>
      <c r="H2297" s="22"/>
      <c r="I2297" s="22"/>
      <c r="K2297" s="22"/>
      <c r="L2297" s="22"/>
      <c r="M2297" s="22"/>
      <c r="O2297" s="22"/>
      <c r="P2297" s="22"/>
      <c r="Q2297" s="22"/>
    </row>
    <row r="2298" spans="2:17" x14ac:dyDescent="0.2">
      <c r="B2298" s="22"/>
      <c r="C2298" s="22"/>
      <c r="D2298" s="22"/>
      <c r="E2298" s="22"/>
      <c r="G2298" s="22"/>
      <c r="H2298" s="22"/>
      <c r="I2298" s="22"/>
      <c r="K2298" s="22"/>
      <c r="L2298" s="22"/>
      <c r="M2298" s="22"/>
      <c r="O2298" s="22"/>
      <c r="P2298" s="22"/>
      <c r="Q2298" s="22"/>
    </row>
    <row r="2299" spans="2:17" x14ac:dyDescent="0.2">
      <c r="B2299" s="22"/>
      <c r="C2299" s="22"/>
      <c r="D2299" s="22"/>
      <c r="E2299" s="22"/>
      <c r="G2299" s="22"/>
      <c r="H2299" s="22"/>
      <c r="I2299" s="22"/>
      <c r="K2299" s="22"/>
      <c r="L2299" s="22"/>
      <c r="M2299" s="22"/>
      <c r="O2299" s="22"/>
      <c r="P2299" s="22"/>
      <c r="Q2299" s="22"/>
    </row>
    <row r="2300" spans="2:17" x14ac:dyDescent="0.2">
      <c r="B2300" s="22"/>
      <c r="C2300" s="22"/>
      <c r="D2300" s="22"/>
      <c r="E2300" s="22"/>
      <c r="G2300" s="22"/>
      <c r="H2300" s="22"/>
      <c r="I2300" s="22"/>
      <c r="K2300" s="22"/>
      <c r="L2300" s="22"/>
      <c r="M2300" s="22"/>
      <c r="O2300" s="22"/>
      <c r="P2300" s="22"/>
      <c r="Q2300" s="22"/>
    </row>
    <row r="2301" spans="2:17" x14ac:dyDescent="0.2">
      <c r="B2301" s="22"/>
      <c r="C2301" s="22"/>
      <c r="D2301" s="22"/>
      <c r="E2301" s="22"/>
      <c r="G2301" s="22"/>
      <c r="H2301" s="22"/>
      <c r="I2301" s="22"/>
      <c r="K2301" s="22"/>
      <c r="L2301" s="22"/>
      <c r="M2301" s="22"/>
      <c r="O2301" s="22"/>
      <c r="P2301" s="22"/>
      <c r="Q2301" s="22"/>
    </row>
    <row r="2302" spans="2:17" x14ac:dyDescent="0.2">
      <c r="B2302" s="22"/>
      <c r="C2302" s="22"/>
      <c r="D2302" s="22"/>
      <c r="E2302" s="22"/>
      <c r="G2302" s="22"/>
      <c r="H2302" s="22"/>
      <c r="I2302" s="22"/>
      <c r="K2302" s="22"/>
      <c r="L2302" s="22"/>
      <c r="M2302" s="22"/>
      <c r="O2302" s="22"/>
      <c r="P2302" s="22"/>
      <c r="Q2302" s="22"/>
    </row>
    <row r="2303" spans="2:17" x14ac:dyDescent="0.2">
      <c r="B2303" s="22"/>
      <c r="C2303" s="22"/>
      <c r="D2303" s="22"/>
      <c r="E2303" s="22"/>
      <c r="G2303" s="22"/>
      <c r="H2303" s="22"/>
      <c r="I2303" s="22"/>
      <c r="K2303" s="22"/>
      <c r="L2303" s="22"/>
      <c r="M2303" s="22"/>
      <c r="O2303" s="22"/>
      <c r="P2303" s="22"/>
      <c r="Q2303" s="22"/>
    </row>
    <row r="2304" spans="2:17" x14ac:dyDescent="0.2">
      <c r="B2304" s="22"/>
      <c r="C2304" s="22"/>
      <c r="D2304" s="22"/>
      <c r="E2304" s="22"/>
      <c r="G2304" s="22"/>
      <c r="H2304" s="22"/>
      <c r="I2304" s="22"/>
      <c r="K2304" s="22"/>
      <c r="L2304" s="22"/>
      <c r="M2304" s="22"/>
      <c r="O2304" s="22"/>
      <c r="P2304" s="22"/>
      <c r="Q2304" s="22"/>
    </row>
    <row r="2305" spans="2:17" x14ac:dyDescent="0.2">
      <c r="B2305" s="22"/>
      <c r="C2305" s="22"/>
      <c r="D2305" s="22"/>
      <c r="E2305" s="22"/>
      <c r="G2305" s="22"/>
      <c r="H2305" s="22"/>
      <c r="I2305" s="22"/>
      <c r="K2305" s="22"/>
      <c r="L2305" s="22"/>
      <c r="M2305" s="22"/>
      <c r="O2305" s="22"/>
      <c r="P2305" s="22"/>
      <c r="Q2305" s="22"/>
    </row>
    <row r="2306" spans="2:17" x14ac:dyDescent="0.2">
      <c r="B2306" s="22"/>
      <c r="C2306" s="22"/>
      <c r="D2306" s="22"/>
      <c r="E2306" s="22"/>
      <c r="G2306" s="22"/>
      <c r="H2306" s="22"/>
      <c r="I2306" s="22"/>
      <c r="K2306" s="22"/>
      <c r="L2306" s="22"/>
      <c r="M2306" s="22"/>
      <c r="O2306" s="22"/>
      <c r="P2306" s="22"/>
      <c r="Q2306" s="22"/>
    </row>
    <row r="2307" spans="2:17" x14ac:dyDescent="0.2">
      <c r="B2307" s="22"/>
      <c r="C2307" s="22"/>
      <c r="D2307" s="22"/>
      <c r="E2307" s="22"/>
      <c r="G2307" s="22"/>
      <c r="H2307" s="22"/>
      <c r="I2307" s="22"/>
      <c r="K2307" s="22"/>
      <c r="L2307" s="22"/>
      <c r="M2307" s="22"/>
      <c r="O2307" s="22"/>
      <c r="P2307" s="22"/>
      <c r="Q2307" s="22"/>
    </row>
    <row r="2308" spans="2:17" x14ac:dyDescent="0.2">
      <c r="B2308" s="22"/>
      <c r="C2308" s="22"/>
      <c r="D2308" s="22"/>
      <c r="E2308" s="22"/>
      <c r="G2308" s="22"/>
      <c r="H2308" s="22"/>
      <c r="I2308" s="22"/>
      <c r="K2308" s="22"/>
      <c r="L2308" s="22"/>
      <c r="M2308" s="22"/>
      <c r="O2308" s="22"/>
      <c r="P2308" s="22"/>
      <c r="Q2308" s="22"/>
    </row>
    <row r="2309" spans="2:17" x14ac:dyDescent="0.2">
      <c r="B2309" s="22"/>
      <c r="C2309" s="22"/>
      <c r="D2309" s="22"/>
      <c r="E2309" s="22"/>
      <c r="G2309" s="22"/>
      <c r="H2309" s="22"/>
      <c r="I2309" s="22"/>
      <c r="K2309" s="22"/>
      <c r="L2309" s="22"/>
      <c r="M2309" s="22"/>
      <c r="O2309" s="22"/>
      <c r="P2309" s="22"/>
      <c r="Q2309" s="22"/>
    </row>
    <row r="2310" spans="2:17" x14ac:dyDescent="0.2">
      <c r="B2310" s="22"/>
      <c r="C2310" s="22"/>
      <c r="D2310" s="22"/>
      <c r="E2310" s="22"/>
      <c r="G2310" s="22"/>
      <c r="H2310" s="22"/>
      <c r="I2310" s="22"/>
      <c r="K2310" s="22"/>
      <c r="L2310" s="22"/>
      <c r="M2310" s="22"/>
      <c r="O2310" s="22"/>
      <c r="P2310" s="22"/>
      <c r="Q2310" s="22"/>
    </row>
    <row r="2311" spans="2:17" x14ac:dyDescent="0.2">
      <c r="B2311" s="22"/>
      <c r="C2311" s="22"/>
      <c r="D2311" s="22"/>
      <c r="E2311" s="22"/>
      <c r="G2311" s="22"/>
      <c r="H2311" s="22"/>
      <c r="I2311" s="22"/>
      <c r="K2311" s="22"/>
      <c r="L2311" s="22"/>
      <c r="M2311" s="22"/>
      <c r="O2311" s="22"/>
      <c r="P2311" s="22"/>
      <c r="Q2311" s="22"/>
    </row>
    <row r="2312" spans="2:17" x14ac:dyDescent="0.2">
      <c r="B2312" s="22"/>
      <c r="C2312" s="22"/>
      <c r="D2312" s="22"/>
      <c r="E2312" s="22"/>
      <c r="G2312" s="22"/>
      <c r="H2312" s="22"/>
      <c r="I2312" s="22"/>
      <c r="K2312" s="22"/>
      <c r="L2312" s="22"/>
      <c r="M2312" s="22"/>
      <c r="O2312" s="22"/>
      <c r="P2312" s="22"/>
      <c r="Q2312" s="22"/>
    </row>
    <row r="2313" spans="2:17" x14ac:dyDescent="0.2">
      <c r="B2313" s="22"/>
      <c r="C2313" s="22"/>
      <c r="D2313" s="22"/>
      <c r="E2313" s="22"/>
      <c r="G2313" s="22"/>
      <c r="H2313" s="22"/>
      <c r="I2313" s="22"/>
      <c r="K2313" s="22"/>
      <c r="L2313" s="22"/>
      <c r="M2313" s="22"/>
      <c r="O2313" s="22"/>
      <c r="P2313" s="22"/>
      <c r="Q2313" s="22"/>
    </row>
    <row r="2314" spans="2:17" x14ac:dyDescent="0.2">
      <c r="B2314" s="22"/>
      <c r="C2314" s="22"/>
      <c r="D2314" s="22"/>
      <c r="E2314" s="22"/>
      <c r="G2314" s="22"/>
      <c r="H2314" s="22"/>
      <c r="I2314" s="22"/>
      <c r="K2314" s="22"/>
      <c r="L2314" s="22"/>
      <c r="M2314" s="22"/>
      <c r="O2314" s="22"/>
      <c r="P2314" s="22"/>
      <c r="Q2314" s="22"/>
    </row>
    <row r="2315" spans="2:17" x14ac:dyDescent="0.2">
      <c r="B2315" s="22"/>
      <c r="C2315" s="22"/>
      <c r="D2315" s="22"/>
      <c r="E2315" s="22"/>
      <c r="G2315" s="22"/>
      <c r="H2315" s="22"/>
      <c r="I2315" s="22"/>
      <c r="K2315" s="22"/>
      <c r="L2315" s="22"/>
      <c r="M2315" s="22"/>
      <c r="O2315" s="22"/>
      <c r="P2315" s="22"/>
      <c r="Q2315" s="22"/>
    </row>
    <row r="2316" spans="2:17" x14ac:dyDescent="0.2">
      <c r="B2316" s="22"/>
      <c r="C2316" s="22"/>
      <c r="D2316" s="22"/>
      <c r="E2316" s="22"/>
      <c r="G2316" s="22"/>
      <c r="H2316" s="22"/>
      <c r="I2316" s="22"/>
      <c r="K2316" s="22"/>
      <c r="L2316" s="22"/>
      <c r="M2316" s="22"/>
      <c r="O2316" s="22"/>
      <c r="P2316" s="22"/>
      <c r="Q2316" s="22"/>
    </row>
    <row r="2317" spans="2:17" x14ac:dyDescent="0.2">
      <c r="B2317" s="22"/>
      <c r="C2317" s="22"/>
      <c r="D2317" s="22"/>
      <c r="E2317" s="22"/>
      <c r="G2317" s="22"/>
      <c r="H2317" s="22"/>
      <c r="I2317" s="22"/>
      <c r="K2317" s="22"/>
      <c r="L2317" s="22"/>
      <c r="M2317" s="22"/>
      <c r="O2317" s="22"/>
      <c r="P2317" s="22"/>
      <c r="Q2317" s="22"/>
    </row>
    <row r="2318" spans="2:17" x14ac:dyDescent="0.2">
      <c r="B2318" s="22"/>
      <c r="C2318" s="22"/>
      <c r="D2318" s="22"/>
      <c r="E2318" s="22"/>
      <c r="G2318" s="22"/>
      <c r="H2318" s="22"/>
      <c r="I2318" s="22"/>
      <c r="K2318" s="22"/>
      <c r="L2318" s="22"/>
      <c r="M2318" s="22"/>
      <c r="O2318" s="22"/>
      <c r="P2318" s="22"/>
      <c r="Q2318" s="22"/>
    </row>
    <row r="2319" spans="2:17" x14ac:dyDescent="0.2">
      <c r="B2319" s="22"/>
      <c r="C2319" s="22"/>
      <c r="D2319" s="22"/>
      <c r="E2319" s="22"/>
      <c r="G2319" s="22"/>
      <c r="H2319" s="22"/>
      <c r="I2319" s="22"/>
      <c r="K2319" s="22"/>
      <c r="L2319" s="22"/>
      <c r="M2319" s="22"/>
      <c r="O2319" s="22"/>
      <c r="P2319" s="22"/>
      <c r="Q2319" s="22"/>
    </row>
    <row r="2320" spans="2:17" x14ac:dyDescent="0.2">
      <c r="B2320" s="22"/>
      <c r="C2320" s="22"/>
      <c r="D2320" s="22"/>
      <c r="E2320" s="22"/>
      <c r="G2320" s="22"/>
      <c r="H2320" s="22"/>
      <c r="I2320" s="22"/>
      <c r="K2320" s="22"/>
      <c r="L2320" s="22"/>
      <c r="M2320" s="22"/>
      <c r="O2320" s="22"/>
      <c r="P2320" s="22"/>
      <c r="Q2320" s="22"/>
    </row>
    <row r="2321" spans="2:17" x14ac:dyDescent="0.2">
      <c r="B2321" s="22"/>
      <c r="C2321" s="22"/>
      <c r="D2321" s="22"/>
      <c r="E2321" s="22"/>
      <c r="G2321" s="22"/>
      <c r="H2321" s="22"/>
      <c r="I2321" s="22"/>
      <c r="K2321" s="22"/>
      <c r="L2321" s="22"/>
      <c r="M2321" s="22"/>
      <c r="O2321" s="22"/>
      <c r="P2321" s="22"/>
      <c r="Q2321" s="22"/>
    </row>
    <row r="2322" spans="2:17" x14ac:dyDescent="0.2">
      <c r="B2322" s="22"/>
      <c r="C2322" s="22"/>
      <c r="D2322" s="22"/>
      <c r="E2322" s="22"/>
      <c r="G2322" s="22"/>
      <c r="H2322" s="22"/>
      <c r="I2322" s="22"/>
      <c r="K2322" s="22"/>
      <c r="L2322" s="22"/>
      <c r="M2322" s="22"/>
      <c r="O2322" s="22"/>
      <c r="P2322" s="22"/>
      <c r="Q2322" s="22"/>
    </row>
    <row r="2323" spans="2:17" x14ac:dyDescent="0.2">
      <c r="B2323" s="22"/>
      <c r="C2323" s="22"/>
      <c r="D2323" s="22"/>
      <c r="E2323" s="22"/>
      <c r="G2323" s="22"/>
      <c r="H2323" s="22"/>
      <c r="I2323" s="22"/>
      <c r="K2323" s="22"/>
      <c r="L2323" s="22"/>
      <c r="M2323" s="22"/>
      <c r="O2323" s="22"/>
      <c r="P2323" s="22"/>
      <c r="Q2323" s="22"/>
    </row>
    <row r="2324" spans="2:17" x14ac:dyDescent="0.2">
      <c r="B2324" s="22"/>
      <c r="C2324" s="22"/>
      <c r="D2324" s="22"/>
      <c r="E2324" s="22"/>
      <c r="G2324" s="22"/>
      <c r="H2324" s="22"/>
      <c r="I2324" s="22"/>
      <c r="K2324" s="22"/>
      <c r="L2324" s="22"/>
      <c r="M2324" s="22"/>
      <c r="O2324" s="22"/>
      <c r="P2324" s="22"/>
      <c r="Q2324" s="22"/>
    </row>
    <row r="2325" spans="2:17" x14ac:dyDescent="0.2">
      <c r="B2325" s="22"/>
      <c r="C2325" s="22"/>
      <c r="D2325" s="22"/>
      <c r="E2325" s="22"/>
      <c r="G2325" s="22"/>
      <c r="H2325" s="22"/>
      <c r="I2325" s="22"/>
      <c r="K2325" s="22"/>
      <c r="L2325" s="22"/>
      <c r="M2325" s="22"/>
      <c r="O2325" s="22"/>
      <c r="P2325" s="22"/>
      <c r="Q2325" s="22"/>
    </row>
    <row r="2326" spans="2:17" x14ac:dyDescent="0.2">
      <c r="B2326" s="22"/>
      <c r="C2326" s="22"/>
      <c r="D2326" s="22"/>
      <c r="E2326" s="22"/>
      <c r="G2326" s="22"/>
      <c r="H2326" s="22"/>
      <c r="I2326" s="22"/>
      <c r="K2326" s="22"/>
      <c r="L2326" s="22"/>
      <c r="M2326" s="22"/>
      <c r="O2326" s="22"/>
      <c r="P2326" s="22"/>
      <c r="Q2326" s="22"/>
    </row>
    <row r="2327" spans="2:17" x14ac:dyDescent="0.2">
      <c r="B2327" s="22"/>
      <c r="C2327" s="22"/>
      <c r="D2327" s="22"/>
      <c r="E2327" s="22"/>
      <c r="G2327" s="22"/>
      <c r="H2327" s="22"/>
      <c r="I2327" s="22"/>
      <c r="K2327" s="22"/>
      <c r="L2327" s="22"/>
      <c r="M2327" s="22"/>
      <c r="O2327" s="22"/>
      <c r="P2327" s="22"/>
      <c r="Q2327" s="22"/>
    </row>
    <row r="2328" spans="2:17" x14ac:dyDescent="0.2">
      <c r="B2328" s="22"/>
      <c r="C2328" s="22"/>
      <c r="D2328" s="22"/>
      <c r="E2328" s="22"/>
      <c r="G2328" s="22"/>
      <c r="H2328" s="22"/>
      <c r="I2328" s="22"/>
      <c r="K2328" s="22"/>
      <c r="L2328" s="22"/>
      <c r="M2328" s="22"/>
      <c r="O2328" s="22"/>
      <c r="P2328" s="22"/>
      <c r="Q2328" s="22"/>
    </row>
    <row r="2329" spans="2:17" x14ac:dyDescent="0.2">
      <c r="B2329" s="22"/>
      <c r="C2329" s="22"/>
      <c r="D2329" s="22"/>
      <c r="E2329" s="22"/>
      <c r="G2329" s="22"/>
      <c r="H2329" s="22"/>
      <c r="I2329" s="22"/>
      <c r="K2329" s="22"/>
      <c r="L2329" s="22"/>
      <c r="M2329" s="22"/>
      <c r="O2329" s="22"/>
      <c r="P2329" s="22"/>
      <c r="Q2329" s="22"/>
    </row>
    <row r="2330" spans="2:17" x14ac:dyDescent="0.2">
      <c r="B2330" s="22"/>
      <c r="C2330" s="22"/>
      <c r="D2330" s="22"/>
      <c r="E2330" s="22"/>
      <c r="G2330" s="22"/>
      <c r="H2330" s="22"/>
      <c r="I2330" s="22"/>
      <c r="K2330" s="22"/>
      <c r="L2330" s="22"/>
      <c r="M2330" s="22"/>
      <c r="O2330" s="22"/>
      <c r="P2330" s="22"/>
      <c r="Q2330" s="22"/>
    </row>
    <row r="2331" spans="2:17" x14ac:dyDescent="0.2">
      <c r="B2331" s="22"/>
      <c r="C2331" s="22"/>
      <c r="D2331" s="22"/>
      <c r="E2331" s="22"/>
      <c r="G2331" s="22"/>
      <c r="H2331" s="22"/>
      <c r="I2331" s="22"/>
      <c r="K2331" s="22"/>
      <c r="L2331" s="22"/>
      <c r="M2331" s="22"/>
      <c r="O2331" s="22"/>
      <c r="P2331" s="22"/>
      <c r="Q2331" s="22"/>
    </row>
    <row r="2332" spans="2:17" x14ac:dyDescent="0.2">
      <c r="B2332" s="22"/>
      <c r="C2332" s="22"/>
      <c r="D2332" s="22"/>
      <c r="E2332" s="22"/>
      <c r="G2332" s="22"/>
      <c r="H2332" s="22"/>
      <c r="I2332" s="22"/>
      <c r="K2332" s="22"/>
      <c r="L2332" s="22"/>
      <c r="M2332" s="22"/>
      <c r="O2332" s="22"/>
      <c r="P2332" s="22"/>
      <c r="Q2332" s="22"/>
    </row>
    <row r="2333" spans="2:17" x14ac:dyDescent="0.2">
      <c r="B2333" s="22"/>
      <c r="C2333" s="22"/>
      <c r="D2333" s="22"/>
      <c r="E2333" s="22"/>
      <c r="G2333" s="22"/>
      <c r="H2333" s="22"/>
      <c r="I2333" s="22"/>
      <c r="K2333" s="22"/>
      <c r="L2333" s="22"/>
      <c r="M2333" s="22"/>
      <c r="O2333" s="22"/>
      <c r="P2333" s="22"/>
      <c r="Q2333" s="22"/>
    </row>
    <row r="2334" spans="2:17" x14ac:dyDescent="0.2">
      <c r="B2334" s="22"/>
      <c r="C2334" s="22"/>
      <c r="D2334" s="22"/>
      <c r="E2334" s="22"/>
      <c r="G2334" s="22"/>
      <c r="H2334" s="22"/>
      <c r="I2334" s="22"/>
      <c r="K2334" s="22"/>
      <c r="L2334" s="22"/>
      <c r="M2334" s="22"/>
      <c r="O2334" s="22"/>
      <c r="P2334" s="22"/>
      <c r="Q2334" s="22"/>
    </row>
    <row r="2335" spans="2:17" x14ac:dyDescent="0.2">
      <c r="B2335" s="22"/>
      <c r="C2335" s="22"/>
      <c r="D2335" s="22"/>
      <c r="E2335" s="22"/>
      <c r="G2335" s="22"/>
      <c r="H2335" s="22"/>
      <c r="I2335" s="22"/>
      <c r="K2335" s="22"/>
      <c r="L2335" s="22"/>
      <c r="M2335" s="22"/>
      <c r="O2335" s="22"/>
      <c r="P2335" s="22"/>
      <c r="Q2335" s="22"/>
    </row>
    <row r="2336" spans="2:17" x14ac:dyDescent="0.2">
      <c r="B2336" s="22"/>
      <c r="C2336" s="22"/>
      <c r="D2336" s="22"/>
      <c r="E2336" s="22"/>
      <c r="G2336" s="22"/>
      <c r="H2336" s="22"/>
      <c r="I2336" s="22"/>
      <c r="K2336" s="22"/>
      <c r="L2336" s="22"/>
      <c r="M2336" s="22"/>
      <c r="O2336" s="22"/>
      <c r="P2336" s="22"/>
      <c r="Q2336" s="22"/>
    </row>
    <row r="2337" spans="2:17" x14ac:dyDescent="0.2">
      <c r="B2337" s="22"/>
      <c r="C2337" s="22"/>
      <c r="D2337" s="22"/>
      <c r="E2337" s="22"/>
      <c r="G2337" s="22"/>
      <c r="H2337" s="22"/>
      <c r="I2337" s="22"/>
      <c r="K2337" s="22"/>
      <c r="L2337" s="22"/>
      <c r="M2337" s="22"/>
      <c r="O2337" s="22"/>
      <c r="P2337" s="22"/>
      <c r="Q2337" s="22"/>
    </row>
    <row r="2338" spans="2:17" x14ac:dyDescent="0.2">
      <c r="B2338" s="22"/>
      <c r="C2338" s="22"/>
      <c r="D2338" s="22"/>
      <c r="E2338" s="22"/>
      <c r="G2338" s="22"/>
      <c r="H2338" s="22"/>
      <c r="I2338" s="22"/>
      <c r="K2338" s="22"/>
      <c r="L2338" s="22"/>
      <c r="M2338" s="22"/>
      <c r="O2338" s="22"/>
      <c r="P2338" s="22"/>
      <c r="Q2338" s="22"/>
    </row>
    <row r="2339" spans="2:17" x14ac:dyDescent="0.2">
      <c r="B2339" s="22"/>
      <c r="C2339" s="22"/>
      <c r="D2339" s="22"/>
      <c r="E2339" s="22"/>
      <c r="G2339" s="22"/>
      <c r="H2339" s="22"/>
      <c r="I2339" s="22"/>
      <c r="K2339" s="22"/>
      <c r="L2339" s="22"/>
      <c r="M2339" s="22"/>
      <c r="O2339" s="22"/>
      <c r="P2339" s="22"/>
      <c r="Q2339" s="22"/>
    </row>
    <row r="2340" spans="2:17" x14ac:dyDescent="0.2">
      <c r="B2340" s="22"/>
      <c r="C2340" s="22"/>
      <c r="D2340" s="22"/>
      <c r="E2340" s="22"/>
      <c r="G2340" s="22"/>
      <c r="H2340" s="22"/>
      <c r="I2340" s="22"/>
      <c r="K2340" s="22"/>
      <c r="L2340" s="22"/>
      <c r="M2340" s="22"/>
      <c r="O2340" s="22"/>
      <c r="P2340" s="22"/>
      <c r="Q2340" s="22"/>
    </row>
    <row r="2341" spans="2:17" x14ac:dyDescent="0.2">
      <c r="B2341" s="22"/>
      <c r="C2341" s="22"/>
      <c r="D2341" s="22"/>
      <c r="E2341" s="22"/>
      <c r="G2341" s="22"/>
      <c r="H2341" s="22"/>
      <c r="I2341" s="22"/>
      <c r="K2341" s="22"/>
      <c r="L2341" s="22"/>
      <c r="M2341" s="22"/>
      <c r="O2341" s="22"/>
      <c r="P2341" s="22"/>
      <c r="Q2341" s="22"/>
    </row>
    <row r="2342" spans="2:17" x14ac:dyDescent="0.2">
      <c r="B2342" s="22"/>
      <c r="C2342" s="22"/>
      <c r="D2342" s="22"/>
      <c r="E2342" s="22"/>
      <c r="G2342" s="22"/>
      <c r="H2342" s="22"/>
      <c r="I2342" s="22"/>
      <c r="K2342" s="22"/>
      <c r="L2342" s="22"/>
      <c r="M2342" s="22"/>
      <c r="O2342" s="22"/>
      <c r="P2342" s="22"/>
      <c r="Q2342" s="22"/>
    </row>
    <row r="2343" spans="2:17" x14ac:dyDescent="0.2">
      <c r="B2343" s="22"/>
      <c r="C2343" s="22"/>
      <c r="D2343" s="22"/>
      <c r="E2343" s="22"/>
      <c r="G2343" s="22"/>
      <c r="H2343" s="22"/>
      <c r="I2343" s="22"/>
      <c r="K2343" s="22"/>
      <c r="L2343" s="22"/>
      <c r="M2343" s="22"/>
      <c r="O2343" s="22"/>
      <c r="P2343" s="22"/>
      <c r="Q2343" s="22"/>
    </row>
    <row r="2344" spans="2:17" x14ac:dyDescent="0.2">
      <c r="B2344" s="22"/>
      <c r="C2344" s="22"/>
      <c r="D2344" s="22"/>
      <c r="E2344" s="22"/>
      <c r="G2344" s="22"/>
      <c r="H2344" s="22"/>
      <c r="I2344" s="22"/>
      <c r="K2344" s="22"/>
      <c r="L2344" s="22"/>
      <c r="M2344" s="22"/>
      <c r="O2344" s="22"/>
      <c r="P2344" s="22"/>
      <c r="Q2344" s="22"/>
    </row>
    <row r="2345" spans="2:17" x14ac:dyDescent="0.2">
      <c r="B2345" s="22"/>
      <c r="C2345" s="22"/>
      <c r="D2345" s="22"/>
      <c r="E2345" s="22"/>
      <c r="G2345" s="22"/>
      <c r="H2345" s="22"/>
      <c r="I2345" s="22"/>
      <c r="K2345" s="22"/>
      <c r="L2345" s="22"/>
      <c r="M2345" s="22"/>
      <c r="O2345" s="22"/>
      <c r="P2345" s="22"/>
      <c r="Q2345" s="22"/>
    </row>
    <row r="2346" spans="2:17" x14ac:dyDescent="0.2">
      <c r="B2346" s="22"/>
      <c r="C2346" s="22"/>
      <c r="D2346" s="22"/>
      <c r="E2346" s="22"/>
      <c r="G2346" s="22"/>
      <c r="H2346" s="22"/>
      <c r="I2346" s="22"/>
      <c r="K2346" s="22"/>
      <c r="L2346" s="22"/>
      <c r="M2346" s="22"/>
      <c r="O2346" s="22"/>
      <c r="P2346" s="22"/>
      <c r="Q2346" s="22"/>
    </row>
    <row r="2347" spans="2:17" x14ac:dyDescent="0.2">
      <c r="B2347" s="22"/>
      <c r="C2347" s="22"/>
      <c r="D2347" s="22"/>
      <c r="E2347" s="22"/>
      <c r="G2347" s="22"/>
      <c r="H2347" s="22"/>
      <c r="I2347" s="22"/>
      <c r="K2347" s="22"/>
      <c r="L2347" s="22"/>
      <c r="M2347" s="22"/>
      <c r="O2347" s="22"/>
      <c r="P2347" s="22"/>
      <c r="Q2347" s="22"/>
    </row>
    <row r="2348" spans="2:17" x14ac:dyDescent="0.2">
      <c r="B2348" s="22"/>
      <c r="C2348" s="22"/>
      <c r="D2348" s="22"/>
      <c r="E2348" s="22"/>
      <c r="G2348" s="22"/>
      <c r="H2348" s="22"/>
      <c r="I2348" s="22"/>
      <c r="K2348" s="22"/>
      <c r="L2348" s="22"/>
      <c r="M2348" s="22"/>
      <c r="O2348" s="22"/>
      <c r="P2348" s="22"/>
      <c r="Q2348" s="22"/>
    </row>
    <row r="2349" spans="2:17" x14ac:dyDescent="0.2">
      <c r="B2349" s="22"/>
      <c r="C2349" s="22"/>
      <c r="D2349" s="22"/>
      <c r="E2349" s="22"/>
      <c r="G2349" s="22"/>
      <c r="H2349" s="22"/>
      <c r="I2349" s="22"/>
      <c r="K2349" s="22"/>
      <c r="L2349" s="22"/>
      <c r="M2349" s="22"/>
      <c r="O2349" s="22"/>
      <c r="P2349" s="22"/>
      <c r="Q2349" s="22"/>
    </row>
    <row r="2350" spans="2:17" x14ac:dyDescent="0.2">
      <c r="B2350" s="22"/>
      <c r="C2350" s="22"/>
      <c r="D2350" s="22"/>
      <c r="E2350" s="22"/>
      <c r="G2350" s="22"/>
      <c r="H2350" s="22"/>
      <c r="I2350" s="22"/>
      <c r="K2350" s="22"/>
      <c r="L2350" s="22"/>
      <c r="M2350" s="22"/>
      <c r="O2350" s="22"/>
      <c r="P2350" s="22"/>
      <c r="Q2350" s="22"/>
    </row>
    <row r="2351" spans="2:17" x14ac:dyDescent="0.2">
      <c r="B2351" s="22"/>
      <c r="C2351" s="22"/>
      <c r="D2351" s="22"/>
      <c r="E2351" s="22"/>
      <c r="G2351" s="22"/>
      <c r="H2351" s="22"/>
      <c r="I2351" s="22"/>
      <c r="K2351" s="22"/>
      <c r="L2351" s="22"/>
      <c r="M2351" s="22"/>
      <c r="O2351" s="22"/>
      <c r="P2351" s="22"/>
      <c r="Q2351" s="22"/>
    </row>
    <row r="2352" spans="2:17" x14ac:dyDescent="0.2">
      <c r="B2352" s="22"/>
      <c r="C2352" s="22"/>
      <c r="D2352" s="22"/>
      <c r="E2352" s="22"/>
      <c r="G2352" s="22"/>
      <c r="H2352" s="22"/>
      <c r="I2352" s="22"/>
      <c r="K2352" s="22"/>
      <c r="L2352" s="22"/>
      <c r="M2352" s="22"/>
      <c r="O2352" s="22"/>
      <c r="P2352" s="22"/>
      <c r="Q2352" s="22"/>
    </row>
    <row r="2353" spans="2:17" x14ac:dyDescent="0.2">
      <c r="B2353" s="22"/>
      <c r="C2353" s="22"/>
      <c r="D2353" s="22"/>
      <c r="E2353" s="22"/>
      <c r="G2353" s="22"/>
      <c r="H2353" s="22"/>
      <c r="I2353" s="22"/>
      <c r="K2353" s="22"/>
      <c r="L2353" s="22"/>
      <c r="M2353" s="22"/>
      <c r="O2353" s="22"/>
      <c r="P2353" s="22"/>
      <c r="Q2353" s="22"/>
    </row>
    <row r="2354" spans="2:17" x14ac:dyDescent="0.2">
      <c r="B2354" s="22"/>
      <c r="C2354" s="22"/>
      <c r="D2354" s="22"/>
      <c r="E2354" s="22"/>
      <c r="G2354" s="22"/>
      <c r="H2354" s="22"/>
      <c r="I2354" s="22"/>
      <c r="K2354" s="22"/>
      <c r="L2354" s="22"/>
      <c r="M2354" s="22"/>
      <c r="O2354" s="22"/>
      <c r="P2354" s="22"/>
      <c r="Q2354" s="22"/>
    </row>
    <row r="2355" spans="2:17" x14ac:dyDescent="0.2">
      <c r="B2355" s="22"/>
      <c r="C2355" s="22"/>
      <c r="D2355" s="22"/>
      <c r="E2355" s="22"/>
      <c r="G2355" s="22"/>
      <c r="H2355" s="22"/>
      <c r="I2355" s="22"/>
      <c r="K2355" s="22"/>
      <c r="L2355" s="22"/>
      <c r="M2355" s="22"/>
      <c r="O2355" s="22"/>
      <c r="P2355" s="22"/>
      <c r="Q2355" s="22"/>
    </row>
    <row r="2356" spans="2:17" x14ac:dyDescent="0.2">
      <c r="B2356" s="22"/>
      <c r="C2356" s="22"/>
      <c r="D2356" s="22"/>
      <c r="E2356" s="22"/>
      <c r="G2356" s="22"/>
      <c r="H2356" s="22"/>
      <c r="I2356" s="22"/>
      <c r="K2356" s="22"/>
      <c r="L2356" s="22"/>
      <c r="M2356" s="22"/>
      <c r="O2356" s="22"/>
      <c r="P2356" s="22"/>
      <c r="Q2356" s="22"/>
    </row>
    <row r="2357" spans="2:17" x14ac:dyDescent="0.2">
      <c r="B2357" s="22"/>
      <c r="C2357" s="22"/>
      <c r="D2357" s="22"/>
      <c r="E2357" s="22"/>
      <c r="G2357" s="22"/>
      <c r="H2357" s="22"/>
      <c r="I2357" s="22"/>
      <c r="K2357" s="22"/>
      <c r="L2357" s="22"/>
      <c r="M2357" s="22"/>
      <c r="O2357" s="22"/>
      <c r="P2357" s="22"/>
      <c r="Q2357" s="22"/>
    </row>
    <row r="2358" spans="2:17" x14ac:dyDescent="0.2">
      <c r="B2358" s="22"/>
      <c r="C2358" s="22"/>
      <c r="D2358" s="22"/>
      <c r="E2358" s="22"/>
      <c r="G2358" s="22"/>
      <c r="H2358" s="22"/>
      <c r="I2358" s="22"/>
      <c r="K2358" s="22"/>
      <c r="L2358" s="22"/>
      <c r="M2358" s="22"/>
      <c r="O2358" s="22"/>
      <c r="P2358" s="22"/>
      <c r="Q2358" s="22"/>
    </row>
    <row r="2359" spans="2:17" x14ac:dyDescent="0.2">
      <c r="B2359" s="22"/>
      <c r="C2359" s="22"/>
      <c r="D2359" s="22"/>
      <c r="E2359" s="22"/>
      <c r="G2359" s="22"/>
      <c r="H2359" s="22"/>
      <c r="I2359" s="22"/>
      <c r="K2359" s="22"/>
      <c r="L2359" s="22"/>
      <c r="M2359" s="22"/>
      <c r="O2359" s="22"/>
      <c r="P2359" s="22"/>
      <c r="Q2359" s="22"/>
    </row>
    <row r="2360" spans="2:17" x14ac:dyDescent="0.2">
      <c r="B2360" s="22"/>
      <c r="C2360" s="22"/>
      <c r="D2360" s="22"/>
      <c r="E2360" s="22"/>
      <c r="G2360" s="22"/>
      <c r="H2360" s="22"/>
      <c r="I2360" s="22"/>
      <c r="K2360" s="22"/>
      <c r="L2360" s="22"/>
      <c r="M2360" s="22"/>
      <c r="O2360" s="22"/>
      <c r="P2360" s="22"/>
      <c r="Q2360" s="22"/>
    </row>
    <row r="2361" spans="2:17" x14ac:dyDescent="0.2">
      <c r="B2361" s="22"/>
      <c r="C2361" s="22"/>
      <c r="D2361" s="22"/>
      <c r="E2361" s="22"/>
      <c r="G2361" s="22"/>
      <c r="H2361" s="22"/>
      <c r="I2361" s="22"/>
      <c r="K2361" s="22"/>
      <c r="L2361" s="22"/>
      <c r="M2361" s="22"/>
      <c r="O2361" s="22"/>
      <c r="P2361" s="22"/>
      <c r="Q2361" s="22"/>
    </row>
    <row r="2362" spans="2:17" x14ac:dyDescent="0.2">
      <c r="B2362" s="22"/>
      <c r="C2362" s="22"/>
      <c r="D2362" s="22"/>
      <c r="E2362" s="22"/>
      <c r="G2362" s="22"/>
      <c r="H2362" s="22"/>
      <c r="I2362" s="22"/>
      <c r="K2362" s="22"/>
      <c r="L2362" s="22"/>
      <c r="M2362" s="22"/>
      <c r="O2362" s="22"/>
      <c r="P2362" s="22"/>
      <c r="Q2362" s="22"/>
    </row>
    <row r="2363" spans="2:17" x14ac:dyDescent="0.2">
      <c r="B2363" s="22"/>
      <c r="C2363" s="22"/>
      <c r="D2363" s="22"/>
      <c r="E2363" s="22"/>
      <c r="G2363" s="22"/>
      <c r="H2363" s="22"/>
      <c r="I2363" s="22"/>
      <c r="K2363" s="22"/>
      <c r="L2363" s="22"/>
      <c r="M2363" s="22"/>
      <c r="O2363" s="22"/>
      <c r="P2363" s="22"/>
      <c r="Q2363" s="22"/>
    </row>
    <row r="2364" spans="2:17" x14ac:dyDescent="0.2">
      <c r="B2364" s="22"/>
      <c r="C2364" s="22"/>
      <c r="D2364" s="22"/>
      <c r="E2364" s="22"/>
      <c r="G2364" s="22"/>
      <c r="H2364" s="22"/>
      <c r="I2364" s="22"/>
      <c r="K2364" s="22"/>
      <c r="L2364" s="22"/>
      <c r="M2364" s="22"/>
      <c r="O2364" s="22"/>
      <c r="P2364" s="22"/>
      <c r="Q2364" s="22"/>
    </row>
    <row r="2365" spans="2:17" x14ac:dyDescent="0.2">
      <c r="B2365" s="22"/>
      <c r="C2365" s="22"/>
      <c r="D2365" s="22"/>
      <c r="E2365" s="22"/>
      <c r="G2365" s="22"/>
      <c r="H2365" s="22"/>
      <c r="I2365" s="22"/>
      <c r="K2365" s="22"/>
      <c r="L2365" s="22"/>
      <c r="M2365" s="22"/>
      <c r="O2365" s="22"/>
      <c r="P2365" s="22"/>
      <c r="Q2365" s="22"/>
    </row>
    <row r="2366" spans="2:17" x14ac:dyDescent="0.2">
      <c r="B2366" s="22"/>
      <c r="C2366" s="22"/>
      <c r="D2366" s="22"/>
      <c r="E2366" s="22"/>
      <c r="G2366" s="22"/>
      <c r="H2366" s="22"/>
      <c r="I2366" s="22"/>
      <c r="K2366" s="22"/>
      <c r="L2366" s="22"/>
      <c r="M2366" s="22"/>
      <c r="O2366" s="22"/>
      <c r="P2366" s="22"/>
      <c r="Q2366" s="22"/>
    </row>
    <row r="2367" spans="2:17" x14ac:dyDescent="0.2">
      <c r="B2367" s="22"/>
      <c r="C2367" s="22"/>
      <c r="D2367" s="22"/>
      <c r="E2367" s="22"/>
      <c r="G2367" s="22"/>
      <c r="H2367" s="22"/>
      <c r="I2367" s="22"/>
      <c r="K2367" s="22"/>
      <c r="L2367" s="22"/>
      <c r="M2367" s="22"/>
      <c r="O2367" s="22"/>
      <c r="P2367" s="22"/>
      <c r="Q2367" s="22"/>
    </row>
    <row r="2368" spans="2:17" x14ac:dyDescent="0.2">
      <c r="B2368" s="22"/>
      <c r="C2368" s="22"/>
      <c r="D2368" s="22"/>
      <c r="E2368" s="22"/>
      <c r="G2368" s="22"/>
      <c r="H2368" s="22"/>
      <c r="I2368" s="22"/>
      <c r="K2368" s="22"/>
      <c r="L2368" s="22"/>
      <c r="M2368" s="22"/>
      <c r="O2368" s="22"/>
      <c r="P2368" s="22"/>
      <c r="Q2368" s="22"/>
    </row>
    <row r="2369" spans="2:17" x14ac:dyDescent="0.2">
      <c r="B2369" s="22"/>
      <c r="C2369" s="22"/>
      <c r="D2369" s="22"/>
      <c r="E2369" s="22"/>
      <c r="G2369" s="22"/>
      <c r="H2369" s="22"/>
      <c r="I2369" s="22"/>
      <c r="K2369" s="22"/>
      <c r="L2369" s="22"/>
      <c r="M2369" s="22"/>
      <c r="O2369" s="22"/>
      <c r="P2369" s="22"/>
      <c r="Q2369" s="22"/>
    </row>
    <row r="2370" spans="2:17" x14ac:dyDescent="0.2">
      <c r="B2370" s="22"/>
      <c r="C2370" s="22"/>
      <c r="D2370" s="22"/>
      <c r="E2370" s="22"/>
      <c r="G2370" s="22"/>
      <c r="H2370" s="22"/>
      <c r="I2370" s="22"/>
      <c r="K2370" s="22"/>
      <c r="L2370" s="22"/>
      <c r="M2370" s="22"/>
      <c r="O2370" s="22"/>
      <c r="P2370" s="22"/>
      <c r="Q2370" s="22"/>
    </row>
    <row r="2371" spans="2:17" x14ac:dyDescent="0.2">
      <c r="B2371" s="22"/>
      <c r="C2371" s="22"/>
      <c r="D2371" s="22"/>
      <c r="E2371" s="22"/>
      <c r="G2371" s="22"/>
      <c r="H2371" s="22"/>
      <c r="I2371" s="22"/>
      <c r="K2371" s="22"/>
      <c r="L2371" s="22"/>
      <c r="M2371" s="22"/>
      <c r="O2371" s="22"/>
      <c r="P2371" s="22"/>
      <c r="Q2371" s="22"/>
    </row>
    <row r="2372" spans="2:17" x14ac:dyDescent="0.2">
      <c r="B2372" s="22"/>
      <c r="C2372" s="22"/>
      <c r="D2372" s="22"/>
      <c r="E2372" s="22"/>
      <c r="G2372" s="22"/>
      <c r="H2372" s="22"/>
      <c r="I2372" s="22"/>
      <c r="K2372" s="22"/>
      <c r="L2372" s="22"/>
      <c r="M2372" s="22"/>
      <c r="O2372" s="22"/>
      <c r="P2372" s="22"/>
      <c r="Q2372" s="22"/>
    </row>
    <row r="2373" spans="2:17" x14ac:dyDescent="0.2">
      <c r="B2373" s="22"/>
      <c r="C2373" s="22"/>
      <c r="D2373" s="22"/>
      <c r="E2373" s="22"/>
      <c r="G2373" s="22"/>
      <c r="H2373" s="22"/>
      <c r="I2373" s="22"/>
      <c r="K2373" s="22"/>
      <c r="L2373" s="22"/>
      <c r="M2373" s="22"/>
      <c r="O2373" s="22"/>
      <c r="P2373" s="22"/>
      <c r="Q2373" s="22"/>
    </row>
    <row r="2374" spans="2:17" x14ac:dyDescent="0.2">
      <c r="B2374" s="22"/>
      <c r="C2374" s="22"/>
      <c r="D2374" s="22"/>
      <c r="E2374" s="22"/>
      <c r="G2374" s="22"/>
      <c r="H2374" s="22"/>
      <c r="I2374" s="22"/>
      <c r="K2374" s="22"/>
      <c r="L2374" s="22"/>
      <c r="M2374" s="22"/>
      <c r="O2374" s="22"/>
      <c r="P2374" s="22"/>
      <c r="Q2374" s="22"/>
    </row>
    <row r="2375" spans="2:17" x14ac:dyDescent="0.2">
      <c r="B2375" s="22"/>
      <c r="C2375" s="22"/>
      <c r="D2375" s="22"/>
      <c r="E2375" s="22"/>
      <c r="G2375" s="22"/>
      <c r="H2375" s="22"/>
      <c r="I2375" s="22"/>
      <c r="K2375" s="22"/>
      <c r="L2375" s="22"/>
      <c r="M2375" s="22"/>
      <c r="O2375" s="22"/>
      <c r="P2375" s="22"/>
      <c r="Q2375" s="22"/>
    </row>
    <row r="2376" spans="2:17" x14ac:dyDescent="0.2">
      <c r="B2376" s="22"/>
      <c r="C2376" s="22"/>
      <c r="D2376" s="22"/>
      <c r="E2376" s="22"/>
      <c r="G2376" s="22"/>
      <c r="H2376" s="22"/>
      <c r="I2376" s="22"/>
      <c r="K2376" s="22"/>
      <c r="L2376" s="22"/>
      <c r="M2376" s="22"/>
      <c r="O2376" s="22"/>
      <c r="P2376" s="22"/>
      <c r="Q2376" s="22"/>
    </row>
    <row r="2377" spans="2:17" x14ac:dyDescent="0.2">
      <c r="B2377" s="22"/>
      <c r="C2377" s="22"/>
      <c r="D2377" s="22"/>
      <c r="E2377" s="22"/>
      <c r="G2377" s="22"/>
      <c r="H2377" s="22"/>
      <c r="I2377" s="22"/>
      <c r="K2377" s="22"/>
      <c r="L2377" s="22"/>
      <c r="M2377" s="22"/>
      <c r="O2377" s="22"/>
      <c r="P2377" s="22"/>
      <c r="Q2377" s="22"/>
    </row>
    <row r="2378" spans="2:17" x14ac:dyDescent="0.2">
      <c r="B2378" s="22"/>
      <c r="C2378" s="22"/>
      <c r="D2378" s="22"/>
      <c r="E2378" s="22"/>
      <c r="G2378" s="22"/>
      <c r="H2378" s="22"/>
      <c r="I2378" s="22"/>
      <c r="K2378" s="22"/>
      <c r="L2378" s="22"/>
      <c r="M2378" s="22"/>
      <c r="O2378" s="22"/>
      <c r="P2378" s="22"/>
      <c r="Q2378" s="22"/>
    </row>
    <row r="2379" spans="2:17" x14ac:dyDescent="0.2">
      <c r="B2379" s="22"/>
      <c r="C2379" s="22"/>
      <c r="D2379" s="22"/>
      <c r="E2379" s="22"/>
      <c r="G2379" s="22"/>
      <c r="H2379" s="22"/>
      <c r="I2379" s="22"/>
      <c r="K2379" s="22"/>
      <c r="L2379" s="22"/>
      <c r="M2379" s="22"/>
      <c r="O2379" s="22"/>
      <c r="P2379" s="22"/>
      <c r="Q2379" s="22"/>
    </row>
    <row r="2380" spans="2:17" x14ac:dyDescent="0.2">
      <c r="B2380" s="22"/>
      <c r="C2380" s="22"/>
      <c r="D2380" s="22"/>
      <c r="E2380" s="22"/>
      <c r="G2380" s="22"/>
      <c r="H2380" s="22"/>
      <c r="I2380" s="22"/>
      <c r="K2380" s="22"/>
      <c r="L2380" s="22"/>
      <c r="M2380" s="22"/>
      <c r="O2380" s="22"/>
      <c r="P2380" s="22"/>
      <c r="Q2380" s="22"/>
    </row>
    <row r="2381" spans="2:17" x14ac:dyDescent="0.2">
      <c r="B2381" s="22"/>
      <c r="C2381" s="22"/>
      <c r="D2381" s="22"/>
      <c r="E2381" s="22"/>
      <c r="G2381" s="22"/>
      <c r="H2381" s="22"/>
      <c r="I2381" s="22"/>
      <c r="K2381" s="22"/>
      <c r="L2381" s="22"/>
      <c r="M2381" s="22"/>
      <c r="O2381" s="22"/>
      <c r="P2381" s="22"/>
      <c r="Q2381" s="22"/>
    </row>
    <row r="2382" spans="2:17" x14ac:dyDescent="0.2">
      <c r="B2382" s="22"/>
      <c r="C2382" s="22"/>
      <c r="D2382" s="22"/>
      <c r="E2382" s="22"/>
      <c r="G2382" s="22"/>
      <c r="H2382" s="22"/>
      <c r="I2382" s="22"/>
      <c r="K2382" s="22"/>
      <c r="L2382" s="22"/>
      <c r="M2382" s="22"/>
      <c r="O2382" s="22"/>
      <c r="P2382" s="22"/>
      <c r="Q2382" s="22"/>
    </row>
    <row r="2383" spans="2:17" x14ac:dyDescent="0.2">
      <c r="B2383" s="22"/>
      <c r="C2383" s="22"/>
      <c r="D2383" s="22"/>
      <c r="E2383" s="22"/>
      <c r="G2383" s="22"/>
      <c r="H2383" s="22"/>
      <c r="I2383" s="22"/>
      <c r="K2383" s="22"/>
      <c r="L2383" s="22"/>
      <c r="M2383" s="22"/>
      <c r="O2383" s="22"/>
      <c r="P2383" s="22"/>
      <c r="Q2383" s="22"/>
    </row>
    <row r="2384" spans="2:17" x14ac:dyDescent="0.2">
      <c r="B2384" s="22"/>
      <c r="C2384" s="22"/>
      <c r="D2384" s="22"/>
      <c r="E2384" s="22"/>
      <c r="G2384" s="22"/>
      <c r="H2384" s="22"/>
      <c r="I2384" s="22"/>
      <c r="K2384" s="22"/>
      <c r="L2384" s="22"/>
      <c r="M2384" s="22"/>
      <c r="O2384" s="22"/>
      <c r="P2384" s="22"/>
      <c r="Q2384" s="22"/>
    </row>
    <row r="2385" spans="2:17" x14ac:dyDescent="0.2">
      <c r="B2385" s="22"/>
      <c r="C2385" s="22"/>
      <c r="D2385" s="22"/>
      <c r="E2385" s="22"/>
      <c r="G2385" s="22"/>
      <c r="H2385" s="22"/>
      <c r="I2385" s="22"/>
      <c r="K2385" s="22"/>
      <c r="L2385" s="22"/>
      <c r="M2385" s="22"/>
      <c r="O2385" s="22"/>
      <c r="P2385" s="22"/>
      <c r="Q2385" s="22"/>
    </row>
    <row r="2386" spans="2:17" x14ac:dyDescent="0.2">
      <c r="B2386" s="22"/>
      <c r="C2386" s="22"/>
      <c r="D2386" s="22"/>
      <c r="E2386" s="22"/>
      <c r="G2386" s="22"/>
      <c r="H2386" s="22"/>
      <c r="I2386" s="22"/>
      <c r="K2386" s="22"/>
      <c r="L2386" s="22"/>
      <c r="M2386" s="22"/>
      <c r="O2386" s="22"/>
      <c r="P2386" s="22"/>
      <c r="Q2386" s="22"/>
    </row>
    <row r="2387" spans="2:17" x14ac:dyDescent="0.2">
      <c r="B2387" s="22"/>
      <c r="C2387" s="22"/>
      <c r="D2387" s="22"/>
      <c r="E2387" s="22"/>
      <c r="G2387" s="22"/>
      <c r="H2387" s="22"/>
      <c r="I2387" s="22"/>
      <c r="K2387" s="22"/>
      <c r="L2387" s="22"/>
      <c r="M2387" s="22"/>
      <c r="O2387" s="22"/>
      <c r="P2387" s="22"/>
      <c r="Q2387" s="22"/>
    </row>
    <row r="2388" spans="2:17" x14ac:dyDescent="0.2">
      <c r="B2388" s="22"/>
      <c r="C2388" s="22"/>
      <c r="D2388" s="22"/>
      <c r="E2388" s="22"/>
      <c r="G2388" s="22"/>
      <c r="H2388" s="22"/>
      <c r="I2388" s="22"/>
      <c r="K2388" s="22"/>
      <c r="L2388" s="22"/>
      <c r="M2388" s="22"/>
      <c r="O2388" s="22"/>
      <c r="P2388" s="22"/>
      <c r="Q2388" s="22"/>
    </row>
    <row r="2389" spans="2:17" x14ac:dyDescent="0.2">
      <c r="B2389" s="22"/>
      <c r="C2389" s="22"/>
      <c r="D2389" s="22"/>
      <c r="E2389" s="22"/>
      <c r="G2389" s="22"/>
      <c r="H2389" s="22"/>
      <c r="I2389" s="22"/>
      <c r="K2389" s="22"/>
      <c r="L2389" s="22"/>
      <c r="M2389" s="22"/>
      <c r="O2389" s="22"/>
      <c r="P2389" s="22"/>
      <c r="Q2389" s="22"/>
    </row>
    <row r="2390" spans="2:17" x14ac:dyDescent="0.2">
      <c r="B2390" s="22"/>
      <c r="C2390" s="22"/>
      <c r="D2390" s="22"/>
      <c r="E2390" s="22"/>
      <c r="G2390" s="22"/>
      <c r="H2390" s="22"/>
      <c r="I2390" s="22"/>
      <c r="K2390" s="22"/>
      <c r="L2390" s="22"/>
      <c r="M2390" s="22"/>
      <c r="O2390" s="22"/>
      <c r="P2390" s="22"/>
      <c r="Q2390" s="22"/>
    </row>
    <row r="2391" spans="2:17" x14ac:dyDescent="0.2">
      <c r="B2391" s="22"/>
      <c r="C2391" s="22"/>
      <c r="D2391" s="22"/>
      <c r="E2391" s="22"/>
      <c r="G2391" s="22"/>
      <c r="H2391" s="22"/>
      <c r="I2391" s="22"/>
      <c r="K2391" s="22"/>
      <c r="L2391" s="22"/>
      <c r="M2391" s="22"/>
      <c r="O2391" s="22"/>
      <c r="P2391" s="22"/>
      <c r="Q2391" s="22"/>
    </row>
    <row r="2392" spans="2:17" x14ac:dyDescent="0.2">
      <c r="B2392" s="22"/>
      <c r="C2392" s="22"/>
      <c r="D2392" s="22"/>
      <c r="E2392" s="22"/>
      <c r="G2392" s="22"/>
      <c r="H2392" s="22"/>
      <c r="I2392" s="22"/>
      <c r="K2392" s="22"/>
      <c r="L2392" s="22"/>
      <c r="M2392" s="22"/>
      <c r="O2392" s="22"/>
      <c r="P2392" s="22"/>
      <c r="Q2392" s="22"/>
    </row>
    <row r="2393" spans="2:17" x14ac:dyDescent="0.2">
      <c r="B2393" s="22"/>
      <c r="C2393" s="22"/>
      <c r="D2393" s="22"/>
      <c r="E2393" s="22"/>
      <c r="G2393" s="22"/>
      <c r="H2393" s="22"/>
      <c r="I2393" s="22"/>
      <c r="K2393" s="22"/>
      <c r="L2393" s="22"/>
      <c r="M2393" s="22"/>
      <c r="O2393" s="22"/>
      <c r="P2393" s="22"/>
      <c r="Q2393" s="22"/>
    </row>
    <row r="2394" spans="2:17" x14ac:dyDescent="0.2">
      <c r="B2394" s="22"/>
      <c r="C2394" s="22"/>
      <c r="D2394" s="22"/>
      <c r="E2394" s="22"/>
      <c r="G2394" s="22"/>
      <c r="H2394" s="22"/>
      <c r="I2394" s="22"/>
      <c r="K2394" s="22"/>
      <c r="L2394" s="22"/>
      <c r="M2394" s="22"/>
      <c r="O2394" s="22"/>
      <c r="P2394" s="22"/>
      <c r="Q2394" s="22"/>
    </row>
    <row r="2395" spans="2:17" x14ac:dyDescent="0.2">
      <c r="B2395" s="22"/>
      <c r="C2395" s="22"/>
      <c r="D2395" s="22"/>
      <c r="E2395" s="22"/>
      <c r="G2395" s="22"/>
      <c r="H2395" s="22"/>
      <c r="I2395" s="22"/>
      <c r="K2395" s="22"/>
      <c r="L2395" s="22"/>
      <c r="M2395" s="22"/>
      <c r="O2395" s="22"/>
      <c r="P2395" s="22"/>
      <c r="Q2395" s="22"/>
    </row>
    <row r="2396" spans="2:17" x14ac:dyDescent="0.2">
      <c r="B2396" s="22"/>
      <c r="C2396" s="22"/>
      <c r="D2396" s="22"/>
      <c r="E2396" s="22"/>
      <c r="G2396" s="22"/>
      <c r="H2396" s="22"/>
      <c r="I2396" s="22"/>
      <c r="K2396" s="22"/>
      <c r="L2396" s="22"/>
      <c r="M2396" s="22"/>
      <c r="O2396" s="22"/>
      <c r="P2396" s="22"/>
      <c r="Q2396" s="22"/>
    </row>
    <row r="2397" spans="2:17" x14ac:dyDescent="0.2">
      <c r="B2397" s="22"/>
      <c r="C2397" s="22"/>
      <c r="D2397" s="22"/>
      <c r="E2397" s="22"/>
      <c r="G2397" s="22"/>
      <c r="H2397" s="22"/>
      <c r="I2397" s="22"/>
      <c r="K2397" s="22"/>
      <c r="L2397" s="22"/>
      <c r="M2397" s="22"/>
      <c r="O2397" s="22"/>
      <c r="P2397" s="22"/>
      <c r="Q2397" s="22"/>
    </row>
    <row r="2398" spans="2:17" x14ac:dyDescent="0.2">
      <c r="B2398" s="22"/>
      <c r="C2398" s="22"/>
      <c r="D2398" s="22"/>
      <c r="E2398" s="22"/>
      <c r="G2398" s="22"/>
      <c r="H2398" s="22"/>
      <c r="I2398" s="22"/>
      <c r="K2398" s="22"/>
      <c r="L2398" s="22"/>
      <c r="M2398" s="22"/>
      <c r="O2398" s="22"/>
      <c r="P2398" s="22"/>
      <c r="Q2398" s="22"/>
    </row>
    <row r="2399" spans="2:17" x14ac:dyDescent="0.2">
      <c r="B2399" s="22"/>
      <c r="C2399" s="22"/>
      <c r="D2399" s="22"/>
      <c r="E2399" s="22"/>
      <c r="G2399" s="22"/>
      <c r="H2399" s="22"/>
      <c r="I2399" s="22"/>
      <c r="K2399" s="22"/>
      <c r="L2399" s="22"/>
      <c r="M2399" s="22"/>
      <c r="O2399" s="22"/>
      <c r="P2399" s="22"/>
      <c r="Q2399" s="22"/>
    </row>
    <row r="2400" spans="2:17" x14ac:dyDescent="0.2">
      <c r="B2400" s="22"/>
      <c r="C2400" s="22"/>
      <c r="D2400" s="22"/>
      <c r="E2400" s="22"/>
      <c r="G2400" s="22"/>
      <c r="H2400" s="22"/>
      <c r="I2400" s="22"/>
      <c r="K2400" s="22"/>
      <c r="L2400" s="22"/>
      <c r="M2400" s="22"/>
      <c r="O2400" s="22"/>
      <c r="P2400" s="22"/>
      <c r="Q2400" s="22"/>
    </row>
    <row r="2401" spans="2:17" x14ac:dyDescent="0.2">
      <c r="B2401" s="22"/>
      <c r="C2401" s="22"/>
      <c r="D2401" s="22"/>
      <c r="E2401" s="22"/>
      <c r="G2401" s="22"/>
      <c r="H2401" s="22"/>
      <c r="I2401" s="22"/>
      <c r="K2401" s="22"/>
      <c r="L2401" s="22"/>
      <c r="M2401" s="22"/>
      <c r="O2401" s="22"/>
      <c r="P2401" s="22"/>
      <c r="Q2401" s="22"/>
    </row>
    <row r="2402" spans="2:17" x14ac:dyDescent="0.2">
      <c r="B2402" s="22"/>
      <c r="C2402" s="22"/>
      <c r="D2402" s="22"/>
      <c r="E2402" s="22"/>
      <c r="G2402" s="22"/>
      <c r="H2402" s="22"/>
      <c r="I2402" s="22"/>
      <c r="K2402" s="22"/>
      <c r="L2402" s="22"/>
      <c r="M2402" s="22"/>
      <c r="O2402" s="22"/>
      <c r="P2402" s="22"/>
      <c r="Q2402" s="22"/>
    </row>
    <row r="2403" spans="2:17" x14ac:dyDescent="0.2">
      <c r="B2403" s="22"/>
      <c r="C2403" s="22"/>
      <c r="D2403" s="22"/>
      <c r="E2403" s="22"/>
      <c r="G2403" s="22"/>
      <c r="H2403" s="22"/>
      <c r="I2403" s="22"/>
      <c r="K2403" s="22"/>
      <c r="L2403" s="22"/>
      <c r="M2403" s="22"/>
      <c r="O2403" s="22"/>
      <c r="P2403" s="22"/>
      <c r="Q2403" s="22"/>
    </row>
    <row r="2404" spans="2:17" x14ac:dyDescent="0.2">
      <c r="B2404" s="22"/>
      <c r="C2404" s="22"/>
      <c r="D2404" s="22"/>
      <c r="E2404" s="22"/>
      <c r="G2404" s="22"/>
      <c r="H2404" s="22"/>
      <c r="I2404" s="22"/>
      <c r="K2404" s="22"/>
      <c r="L2404" s="22"/>
      <c r="M2404" s="22"/>
      <c r="O2404" s="22"/>
      <c r="P2404" s="22"/>
      <c r="Q2404" s="22"/>
    </row>
    <row r="2405" spans="2:17" x14ac:dyDescent="0.2">
      <c r="B2405" s="22"/>
      <c r="C2405" s="22"/>
      <c r="D2405" s="22"/>
      <c r="E2405" s="22"/>
      <c r="G2405" s="22"/>
      <c r="H2405" s="22"/>
      <c r="I2405" s="22"/>
      <c r="K2405" s="22"/>
      <c r="L2405" s="22"/>
      <c r="M2405" s="22"/>
      <c r="O2405" s="22"/>
      <c r="P2405" s="22"/>
      <c r="Q2405" s="22"/>
    </row>
    <row r="2406" spans="2:17" x14ac:dyDescent="0.2">
      <c r="B2406" s="22"/>
      <c r="C2406" s="22"/>
      <c r="D2406" s="22"/>
      <c r="E2406" s="22"/>
      <c r="G2406" s="22"/>
      <c r="H2406" s="22"/>
      <c r="I2406" s="22"/>
      <c r="K2406" s="22"/>
      <c r="L2406" s="22"/>
      <c r="M2406" s="22"/>
      <c r="O2406" s="22"/>
      <c r="P2406" s="22"/>
      <c r="Q2406" s="22"/>
    </row>
    <row r="2407" spans="2:17" x14ac:dyDescent="0.2">
      <c r="B2407" s="22"/>
      <c r="C2407" s="22"/>
      <c r="D2407" s="22"/>
      <c r="E2407" s="22"/>
      <c r="G2407" s="22"/>
      <c r="H2407" s="22"/>
      <c r="I2407" s="22"/>
      <c r="K2407" s="22"/>
      <c r="L2407" s="22"/>
      <c r="M2407" s="22"/>
      <c r="O2407" s="22"/>
      <c r="P2407" s="22"/>
      <c r="Q2407" s="22"/>
    </row>
    <row r="2408" spans="2:17" x14ac:dyDescent="0.2">
      <c r="B2408" s="22"/>
      <c r="C2408" s="22"/>
      <c r="D2408" s="22"/>
      <c r="E2408" s="22"/>
      <c r="G2408" s="22"/>
      <c r="H2408" s="22"/>
      <c r="I2408" s="22"/>
      <c r="K2408" s="22"/>
      <c r="L2408" s="22"/>
      <c r="M2408" s="22"/>
      <c r="O2408" s="22"/>
      <c r="P2408" s="22"/>
      <c r="Q2408" s="22"/>
    </row>
    <row r="2409" spans="2:17" x14ac:dyDescent="0.2">
      <c r="B2409" s="22"/>
      <c r="C2409" s="22"/>
      <c r="D2409" s="22"/>
      <c r="E2409" s="22"/>
      <c r="G2409" s="22"/>
      <c r="H2409" s="22"/>
      <c r="I2409" s="22"/>
      <c r="K2409" s="22"/>
      <c r="L2409" s="22"/>
      <c r="M2409" s="22"/>
      <c r="O2409" s="22"/>
      <c r="P2409" s="22"/>
      <c r="Q2409" s="22"/>
    </row>
    <row r="2410" spans="2:17" x14ac:dyDescent="0.2">
      <c r="B2410" s="22"/>
      <c r="C2410" s="22"/>
      <c r="D2410" s="22"/>
      <c r="E2410" s="22"/>
      <c r="G2410" s="22"/>
      <c r="H2410" s="22"/>
      <c r="I2410" s="22"/>
      <c r="K2410" s="22"/>
      <c r="L2410" s="22"/>
      <c r="M2410" s="22"/>
      <c r="O2410" s="22"/>
      <c r="P2410" s="22"/>
      <c r="Q2410" s="22"/>
    </row>
    <row r="2411" spans="2:17" x14ac:dyDescent="0.2">
      <c r="B2411" s="22"/>
      <c r="C2411" s="22"/>
      <c r="D2411" s="22"/>
      <c r="E2411" s="22"/>
      <c r="G2411" s="22"/>
      <c r="H2411" s="22"/>
      <c r="I2411" s="22"/>
      <c r="K2411" s="22"/>
      <c r="L2411" s="22"/>
      <c r="M2411" s="22"/>
      <c r="O2411" s="22"/>
      <c r="P2411" s="22"/>
      <c r="Q2411" s="22"/>
    </row>
    <row r="2412" spans="2:17" x14ac:dyDescent="0.2">
      <c r="B2412" s="22"/>
      <c r="C2412" s="22"/>
      <c r="D2412" s="22"/>
      <c r="E2412" s="22"/>
      <c r="G2412" s="22"/>
      <c r="H2412" s="22"/>
      <c r="I2412" s="22"/>
      <c r="K2412" s="22"/>
      <c r="L2412" s="22"/>
      <c r="M2412" s="22"/>
      <c r="O2412" s="22"/>
      <c r="P2412" s="22"/>
      <c r="Q2412" s="22"/>
    </row>
    <row r="2413" spans="2:17" x14ac:dyDescent="0.2">
      <c r="B2413" s="22"/>
      <c r="C2413" s="22"/>
      <c r="D2413" s="22"/>
      <c r="E2413" s="22"/>
      <c r="G2413" s="22"/>
      <c r="H2413" s="22"/>
      <c r="I2413" s="22"/>
      <c r="K2413" s="22"/>
      <c r="L2413" s="22"/>
      <c r="M2413" s="22"/>
      <c r="O2413" s="22"/>
      <c r="P2413" s="22"/>
      <c r="Q2413" s="22"/>
    </row>
    <row r="2414" spans="2:17" x14ac:dyDescent="0.2">
      <c r="B2414" s="22"/>
      <c r="C2414" s="22"/>
      <c r="D2414" s="22"/>
      <c r="E2414" s="22"/>
      <c r="G2414" s="22"/>
      <c r="H2414" s="22"/>
      <c r="I2414" s="22"/>
      <c r="K2414" s="22"/>
      <c r="L2414" s="22"/>
      <c r="M2414" s="22"/>
      <c r="O2414" s="22"/>
      <c r="P2414" s="22"/>
      <c r="Q2414" s="22"/>
    </row>
    <row r="2415" spans="2:17" x14ac:dyDescent="0.2">
      <c r="B2415" s="22"/>
      <c r="C2415" s="22"/>
      <c r="D2415" s="22"/>
      <c r="E2415" s="22"/>
      <c r="G2415" s="22"/>
      <c r="H2415" s="22"/>
      <c r="I2415" s="22"/>
      <c r="K2415" s="22"/>
      <c r="L2415" s="22"/>
      <c r="M2415" s="22"/>
      <c r="O2415" s="22"/>
      <c r="P2415" s="22"/>
      <c r="Q2415" s="22"/>
    </row>
    <row r="2416" spans="2:17" x14ac:dyDescent="0.2">
      <c r="B2416" s="22"/>
      <c r="C2416" s="22"/>
      <c r="D2416" s="22"/>
      <c r="E2416" s="22"/>
      <c r="G2416" s="22"/>
      <c r="H2416" s="22"/>
      <c r="I2416" s="22"/>
      <c r="K2416" s="22"/>
      <c r="L2416" s="22"/>
      <c r="M2416" s="22"/>
      <c r="O2416" s="22"/>
      <c r="P2416" s="22"/>
      <c r="Q2416" s="22"/>
    </row>
    <row r="2417" spans="2:17" x14ac:dyDescent="0.2">
      <c r="B2417" s="22"/>
      <c r="C2417" s="22"/>
      <c r="D2417" s="22"/>
      <c r="E2417" s="22"/>
      <c r="G2417" s="22"/>
      <c r="H2417" s="22"/>
      <c r="I2417" s="22"/>
      <c r="K2417" s="22"/>
      <c r="L2417" s="22"/>
      <c r="M2417" s="22"/>
      <c r="O2417" s="22"/>
      <c r="P2417" s="22"/>
      <c r="Q2417" s="22"/>
    </row>
    <row r="2418" spans="2:17" x14ac:dyDescent="0.2">
      <c r="B2418" s="22"/>
      <c r="C2418" s="22"/>
      <c r="D2418" s="22"/>
      <c r="E2418" s="22"/>
      <c r="G2418" s="22"/>
      <c r="H2418" s="22"/>
      <c r="I2418" s="22"/>
      <c r="K2418" s="22"/>
      <c r="L2418" s="22"/>
      <c r="M2418" s="22"/>
      <c r="O2418" s="22"/>
      <c r="P2418" s="22"/>
      <c r="Q2418" s="22"/>
    </row>
    <row r="2419" spans="2:17" x14ac:dyDescent="0.2">
      <c r="B2419" s="22"/>
      <c r="C2419" s="22"/>
      <c r="D2419" s="22"/>
      <c r="E2419" s="22"/>
      <c r="G2419" s="22"/>
      <c r="H2419" s="22"/>
      <c r="I2419" s="22"/>
      <c r="K2419" s="22"/>
      <c r="L2419" s="22"/>
      <c r="M2419" s="22"/>
      <c r="O2419" s="22"/>
      <c r="P2419" s="22"/>
      <c r="Q2419" s="22"/>
    </row>
    <row r="2420" spans="2:17" x14ac:dyDescent="0.2">
      <c r="B2420" s="22"/>
      <c r="C2420" s="22"/>
      <c r="D2420" s="22"/>
      <c r="E2420" s="22"/>
      <c r="G2420" s="22"/>
      <c r="H2420" s="22"/>
      <c r="I2420" s="22"/>
      <c r="K2420" s="22"/>
      <c r="L2420" s="22"/>
      <c r="M2420" s="22"/>
      <c r="O2420" s="22"/>
      <c r="P2420" s="22"/>
      <c r="Q2420" s="22"/>
    </row>
    <row r="2421" spans="2:17" x14ac:dyDescent="0.2">
      <c r="B2421" s="22"/>
      <c r="C2421" s="22"/>
      <c r="D2421" s="22"/>
      <c r="E2421" s="22"/>
      <c r="G2421" s="22"/>
      <c r="H2421" s="22"/>
      <c r="I2421" s="22"/>
      <c r="K2421" s="22"/>
      <c r="L2421" s="22"/>
      <c r="M2421" s="22"/>
      <c r="O2421" s="22"/>
      <c r="P2421" s="22"/>
      <c r="Q2421" s="22"/>
    </row>
    <row r="2422" spans="2:17" x14ac:dyDescent="0.2">
      <c r="B2422" s="22"/>
      <c r="C2422" s="22"/>
      <c r="D2422" s="22"/>
      <c r="E2422" s="22"/>
      <c r="G2422" s="22"/>
      <c r="H2422" s="22"/>
      <c r="I2422" s="22"/>
      <c r="K2422" s="22"/>
      <c r="L2422" s="22"/>
      <c r="M2422" s="22"/>
      <c r="O2422" s="22"/>
      <c r="P2422" s="22"/>
      <c r="Q2422" s="22"/>
    </row>
    <row r="2423" spans="2:17" x14ac:dyDescent="0.2">
      <c r="B2423" s="22"/>
      <c r="C2423" s="22"/>
      <c r="D2423" s="22"/>
      <c r="E2423" s="22"/>
      <c r="G2423" s="22"/>
      <c r="H2423" s="22"/>
      <c r="I2423" s="22"/>
      <c r="K2423" s="22"/>
      <c r="L2423" s="22"/>
      <c r="M2423" s="22"/>
      <c r="O2423" s="22"/>
      <c r="P2423" s="22"/>
      <c r="Q2423" s="22"/>
    </row>
    <row r="2424" spans="2:17" x14ac:dyDescent="0.2">
      <c r="B2424" s="22"/>
      <c r="C2424" s="22"/>
      <c r="D2424" s="22"/>
      <c r="E2424" s="22"/>
      <c r="G2424" s="22"/>
      <c r="H2424" s="22"/>
      <c r="I2424" s="22"/>
      <c r="K2424" s="22"/>
      <c r="L2424" s="22"/>
      <c r="M2424" s="22"/>
      <c r="O2424" s="22"/>
      <c r="P2424" s="22"/>
      <c r="Q2424" s="22"/>
    </row>
    <row r="2425" spans="2:17" x14ac:dyDescent="0.2">
      <c r="B2425" s="22"/>
      <c r="C2425" s="22"/>
      <c r="D2425" s="22"/>
      <c r="E2425" s="22"/>
      <c r="G2425" s="22"/>
      <c r="H2425" s="22"/>
      <c r="I2425" s="22"/>
      <c r="K2425" s="22"/>
      <c r="L2425" s="22"/>
      <c r="M2425" s="22"/>
      <c r="O2425" s="22"/>
      <c r="P2425" s="22"/>
      <c r="Q2425" s="22"/>
    </row>
    <row r="2426" spans="2:17" x14ac:dyDescent="0.2">
      <c r="B2426" s="22"/>
      <c r="C2426" s="22"/>
      <c r="D2426" s="22"/>
      <c r="E2426" s="22"/>
      <c r="G2426" s="22"/>
      <c r="H2426" s="22"/>
      <c r="I2426" s="22"/>
      <c r="K2426" s="22"/>
      <c r="L2426" s="22"/>
      <c r="M2426" s="22"/>
      <c r="O2426" s="22"/>
      <c r="P2426" s="22"/>
      <c r="Q2426" s="22"/>
    </row>
    <row r="2427" spans="2:17" x14ac:dyDescent="0.2">
      <c r="B2427" s="22"/>
      <c r="C2427" s="22"/>
      <c r="D2427" s="22"/>
      <c r="E2427" s="22"/>
      <c r="G2427" s="22"/>
      <c r="H2427" s="22"/>
      <c r="I2427" s="22"/>
      <c r="K2427" s="22"/>
      <c r="L2427" s="22"/>
      <c r="M2427" s="22"/>
      <c r="O2427" s="22"/>
      <c r="P2427" s="22"/>
      <c r="Q2427" s="22"/>
    </row>
    <row r="2428" spans="2:17" x14ac:dyDescent="0.2">
      <c r="B2428" s="22"/>
      <c r="C2428" s="22"/>
      <c r="D2428" s="22"/>
      <c r="E2428" s="22"/>
      <c r="G2428" s="22"/>
      <c r="H2428" s="22"/>
      <c r="I2428" s="22"/>
      <c r="K2428" s="22"/>
      <c r="L2428" s="22"/>
      <c r="M2428" s="22"/>
      <c r="O2428" s="22"/>
      <c r="P2428" s="22"/>
      <c r="Q2428" s="22"/>
    </row>
    <row r="2429" spans="2:17" x14ac:dyDescent="0.2">
      <c r="B2429" s="22"/>
      <c r="C2429" s="22"/>
      <c r="D2429" s="22"/>
      <c r="E2429" s="22"/>
      <c r="G2429" s="22"/>
      <c r="H2429" s="22"/>
      <c r="I2429" s="22"/>
      <c r="K2429" s="22"/>
      <c r="L2429" s="22"/>
      <c r="M2429" s="22"/>
      <c r="O2429" s="22"/>
      <c r="P2429" s="22"/>
      <c r="Q2429" s="22"/>
    </row>
    <row r="2430" spans="2:17" x14ac:dyDescent="0.2">
      <c r="B2430" s="22"/>
      <c r="C2430" s="22"/>
      <c r="D2430" s="22"/>
      <c r="E2430" s="22"/>
      <c r="G2430" s="22"/>
      <c r="H2430" s="22"/>
      <c r="I2430" s="22"/>
      <c r="K2430" s="22"/>
      <c r="L2430" s="22"/>
      <c r="M2430" s="22"/>
      <c r="O2430" s="22"/>
      <c r="P2430" s="22"/>
      <c r="Q2430" s="22"/>
    </row>
    <row r="2431" spans="2:17" x14ac:dyDescent="0.2">
      <c r="B2431" s="22"/>
      <c r="C2431" s="22"/>
      <c r="D2431" s="22"/>
      <c r="E2431" s="22"/>
      <c r="G2431" s="22"/>
      <c r="H2431" s="22"/>
      <c r="I2431" s="22"/>
      <c r="K2431" s="22"/>
      <c r="L2431" s="22"/>
      <c r="M2431" s="22"/>
      <c r="O2431" s="22"/>
      <c r="P2431" s="22"/>
      <c r="Q2431" s="22"/>
    </row>
    <row r="2432" spans="2:17" x14ac:dyDescent="0.2">
      <c r="B2432" s="22"/>
      <c r="C2432" s="22"/>
      <c r="D2432" s="22"/>
      <c r="E2432" s="22"/>
      <c r="G2432" s="22"/>
      <c r="H2432" s="22"/>
      <c r="I2432" s="22"/>
      <c r="K2432" s="22"/>
      <c r="L2432" s="22"/>
      <c r="M2432" s="22"/>
      <c r="O2432" s="22"/>
      <c r="P2432" s="22"/>
      <c r="Q2432" s="22"/>
    </row>
    <row r="2433" spans="2:17" x14ac:dyDescent="0.2">
      <c r="B2433" s="22"/>
      <c r="C2433" s="22"/>
      <c r="D2433" s="22"/>
      <c r="E2433" s="22"/>
      <c r="G2433" s="22"/>
      <c r="H2433" s="22"/>
      <c r="I2433" s="22"/>
      <c r="K2433" s="22"/>
      <c r="L2433" s="22"/>
      <c r="M2433" s="22"/>
      <c r="O2433" s="22"/>
      <c r="P2433" s="22"/>
      <c r="Q2433" s="22"/>
    </row>
    <row r="2434" spans="2:17" x14ac:dyDescent="0.2">
      <c r="B2434" s="22"/>
      <c r="C2434" s="22"/>
      <c r="D2434" s="22"/>
      <c r="E2434" s="22"/>
      <c r="G2434" s="22"/>
      <c r="H2434" s="22"/>
      <c r="I2434" s="22"/>
      <c r="K2434" s="22"/>
      <c r="L2434" s="22"/>
      <c r="M2434" s="22"/>
      <c r="O2434" s="22"/>
      <c r="P2434" s="22"/>
      <c r="Q2434" s="22"/>
    </row>
    <row r="2435" spans="2:17" x14ac:dyDescent="0.2">
      <c r="B2435" s="22"/>
      <c r="C2435" s="22"/>
      <c r="D2435" s="22"/>
      <c r="E2435" s="22"/>
      <c r="G2435" s="22"/>
      <c r="H2435" s="22"/>
      <c r="I2435" s="22"/>
      <c r="K2435" s="22"/>
      <c r="L2435" s="22"/>
      <c r="M2435" s="22"/>
      <c r="O2435" s="22"/>
      <c r="P2435" s="22"/>
      <c r="Q2435" s="22"/>
    </row>
    <row r="2436" spans="2:17" x14ac:dyDescent="0.2">
      <c r="B2436" s="22"/>
      <c r="C2436" s="22"/>
      <c r="D2436" s="22"/>
      <c r="E2436" s="22"/>
      <c r="G2436" s="22"/>
      <c r="H2436" s="22"/>
      <c r="I2436" s="22"/>
      <c r="K2436" s="22"/>
      <c r="L2436" s="22"/>
      <c r="M2436" s="22"/>
      <c r="O2436" s="22"/>
      <c r="P2436" s="22"/>
      <c r="Q2436" s="22"/>
    </row>
    <row r="2437" spans="2:17" x14ac:dyDescent="0.2">
      <c r="B2437" s="22"/>
      <c r="C2437" s="22"/>
      <c r="D2437" s="22"/>
      <c r="E2437" s="22"/>
      <c r="G2437" s="22"/>
      <c r="H2437" s="22"/>
      <c r="I2437" s="22"/>
      <c r="K2437" s="22"/>
      <c r="L2437" s="22"/>
      <c r="M2437" s="22"/>
      <c r="O2437" s="22"/>
      <c r="P2437" s="22"/>
      <c r="Q2437" s="22"/>
    </row>
    <row r="2438" spans="2:17" x14ac:dyDescent="0.2">
      <c r="B2438" s="22"/>
      <c r="C2438" s="22"/>
      <c r="D2438" s="22"/>
      <c r="E2438" s="22"/>
      <c r="G2438" s="22"/>
      <c r="H2438" s="22"/>
      <c r="I2438" s="22"/>
      <c r="K2438" s="22"/>
      <c r="L2438" s="22"/>
      <c r="M2438" s="22"/>
      <c r="O2438" s="22"/>
      <c r="P2438" s="22"/>
      <c r="Q2438" s="22"/>
    </row>
    <row r="2439" spans="2:17" x14ac:dyDescent="0.2">
      <c r="B2439" s="22"/>
      <c r="C2439" s="22"/>
      <c r="D2439" s="22"/>
      <c r="E2439" s="22"/>
      <c r="G2439" s="22"/>
      <c r="H2439" s="22"/>
      <c r="I2439" s="22"/>
      <c r="K2439" s="22"/>
      <c r="L2439" s="22"/>
      <c r="M2439" s="22"/>
      <c r="O2439" s="22"/>
      <c r="P2439" s="22"/>
      <c r="Q2439" s="22"/>
    </row>
    <row r="2440" spans="2:17" x14ac:dyDescent="0.2">
      <c r="B2440" s="22"/>
      <c r="C2440" s="22"/>
      <c r="D2440" s="22"/>
      <c r="E2440" s="22"/>
      <c r="G2440" s="22"/>
      <c r="H2440" s="22"/>
      <c r="I2440" s="22"/>
      <c r="K2440" s="22"/>
      <c r="L2440" s="22"/>
      <c r="M2440" s="22"/>
      <c r="O2440" s="22"/>
      <c r="P2440" s="22"/>
      <c r="Q2440" s="22"/>
    </row>
    <row r="2441" spans="2:17" x14ac:dyDescent="0.2">
      <c r="B2441" s="22"/>
      <c r="C2441" s="22"/>
      <c r="D2441" s="22"/>
      <c r="E2441" s="22"/>
      <c r="G2441" s="22"/>
      <c r="H2441" s="22"/>
      <c r="I2441" s="22"/>
      <c r="K2441" s="22"/>
      <c r="L2441" s="22"/>
      <c r="M2441" s="22"/>
      <c r="O2441" s="22"/>
      <c r="P2441" s="22"/>
      <c r="Q2441" s="22"/>
    </row>
    <row r="2442" spans="2:17" x14ac:dyDescent="0.2">
      <c r="B2442" s="22"/>
      <c r="C2442" s="22"/>
      <c r="D2442" s="22"/>
      <c r="E2442" s="22"/>
      <c r="G2442" s="22"/>
      <c r="H2442" s="22"/>
      <c r="I2442" s="22"/>
      <c r="K2442" s="22"/>
      <c r="L2442" s="22"/>
      <c r="M2442" s="22"/>
      <c r="O2442" s="22"/>
      <c r="P2442" s="22"/>
      <c r="Q2442" s="22"/>
    </row>
    <row r="2443" spans="2:17" x14ac:dyDescent="0.2">
      <c r="B2443" s="22"/>
      <c r="C2443" s="22"/>
      <c r="D2443" s="22"/>
      <c r="E2443" s="22"/>
      <c r="G2443" s="22"/>
      <c r="H2443" s="22"/>
      <c r="I2443" s="22"/>
      <c r="K2443" s="22"/>
      <c r="L2443" s="22"/>
      <c r="M2443" s="22"/>
      <c r="O2443" s="22"/>
      <c r="P2443" s="22"/>
      <c r="Q2443" s="22"/>
    </row>
    <row r="2444" spans="2:17" x14ac:dyDescent="0.2">
      <c r="B2444" s="22"/>
      <c r="C2444" s="22"/>
      <c r="D2444" s="22"/>
      <c r="E2444" s="22"/>
      <c r="G2444" s="22"/>
      <c r="H2444" s="22"/>
      <c r="I2444" s="22"/>
      <c r="K2444" s="22"/>
      <c r="L2444" s="22"/>
      <c r="M2444" s="22"/>
      <c r="O2444" s="22"/>
      <c r="P2444" s="22"/>
      <c r="Q2444" s="22"/>
    </row>
    <row r="2445" spans="2:17" x14ac:dyDescent="0.2">
      <c r="B2445" s="22"/>
      <c r="C2445" s="22"/>
      <c r="D2445" s="22"/>
      <c r="E2445" s="22"/>
      <c r="G2445" s="22"/>
      <c r="H2445" s="22"/>
      <c r="I2445" s="22"/>
      <c r="K2445" s="22"/>
      <c r="L2445" s="22"/>
      <c r="M2445" s="22"/>
      <c r="O2445" s="22"/>
      <c r="P2445" s="22"/>
      <c r="Q2445" s="22"/>
    </row>
    <row r="2446" spans="2:17" x14ac:dyDescent="0.2">
      <c r="B2446" s="22"/>
      <c r="C2446" s="22"/>
      <c r="D2446" s="22"/>
      <c r="E2446" s="22"/>
      <c r="G2446" s="22"/>
      <c r="H2446" s="22"/>
      <c r="I2446" s="22"/>
      <c r="K2446" s="22"/>
      <c r="L2446" s="22"/>
      <c r="M2446" s="22"/>
      <c r="O2446" s="22"/>
      <c r="P2446" s="22"/>
      <c r="Q2446" s="22"/>
    </row>
    <row r="2447" spans="2:17" x14ac:dyDescent="0.2">
      <c r="B2447" s="22"/>
      <c r="C2447" s="22"/>
      <c r="D2447" s="22"/>
      <c r="E2447" s="22"/>
      <c r="G2447" s="22"/>
      <c r="H2447" s="22"/>
      <c r="I2447" s="22"/>
      <c r="K2447" s="22"/>
      <c r="L2447" s="22"/>
      <c r="M2447" s="22"/>
      <c r="O2447" s="22"/>
      <c r="P2447" s="22"/>
      <c r="Q2447" s="22"/>
    </row>
    <row r="2448" spans="2:17" x14ac:dyDescent="0.2">
      <c r="B2448" s="22"/>
      <c r="C2448" s="22"/>
      <c r="D2448" s="22"/>
      <c r="E2448" s="22"/>
      <c r="G2448" s="22"/>
      <c r="H2448" s="22"/>
      <c r="I2448" s="22"/>
      <c r="K2448" s="22"/>
      <c r="L2448" s="22"/>
      <c r="M2448" s="22"/>
      <c r="O2448" s="22"/>
      <c r="P2448" s="22"/>
      <c r="Q2448" s="22"/>
    </row>
    <row r="2449" spans="2:17" x14ac:dyDescent="0.2">
      <c r="B2449" s="22"/>
      <c r="C2449" s="22"/>
      <c r="D2449" s="22"/>
      <c r="E2449" s="22"/>
      <c r="G2449" s="22"/>
      <c r="H2449" s="22"/>
      <c r="I2449" s="22"/>
      <c r="K2449" s="22"/>
      <c r="L2449" s="22"/>
      <c r="M2449" s="22"/>
      <c r="O2449" s="22"/>
      <c r="P2449" s="22"/>
      <c r="Q2449" s="22"/>
    </row>
    <row r="2450" spans="2:17" x14ac:dyDescent="0.2">
      <c r="B2450" s="22"/>
      <c r="C2450" s="22"/>
      <c r="D2450" s="22"/>
      <c r="E2450" s="22"/>
      <c r="G2450" s="22"/>
      <c r="H2450" s="22"/>
      <c r="I2450" s="22"/>
      <c r="K2450" s="22"/>
      <c r="L2450" s="22"/>
      <c r="M2450" s="22"/>
      <c r="O2450" s="22"/>
      <c r="P2450" s="22"/>
      <c r="Q2450" s="22"/>
    </row>
    <row r="2451" spans="2:17" x14ac:dyDescent="0.2">
      <c r="B2451" s="22"/>
      <c r="C2451" s="22"/>
      <c r="D2451" s="22"/>
      <c r="E2451" s="22"/>
      <c r="G2451" s="22"/>
      <c r="H2451" s="22"/>
      <c r="I2451" s="22"/>
      <c r="K2451" s="22"/>
      <c r="L2451" s="22"/>
      <c r="M2451" s="22"/>
      <c r="O2451" s="22"/>
      <c r="P2451" s="22"/>
      <c r="Q2451" s="22"/>
    </row>
    <row r="2452" spans="2:17" x14ac:dyDescent="0.2">
      <c r="B2452" s="22"/>
      <c r="C2452" s="22"/>
      <c r="D2452" s="22"/>
      <c r="E2452" s="22"/>
      <c r="G2452" s="22"/>
      <c r="H2452" s="22"/>
      <c r="I2452" s="22"/>
      <c r="K2452" s="22"/>
      <c r="L2452" s="22"/>
      <c r="M2452" s="22"/>
      <c r="O2452" s="22"/>
      <c r="P2452" s="22"/>
      <c r="Q2452" s="22"/>
    </row>
    <row r="2453" spans="2:17" x14ac:dyDescent="0.2">
      <c r="B2453" s="22"/>
      <c r="C2453" s="22"/>
      <c r="D2453" s="22"/>
      <c r="E2453" s="22"/>
      <c r="G2453" s="22"/>
      <c r="H2453" s="22"/>
      <c r="I2453" s="22"/>
      <c r="K2453" s="22"/>
      <c r="L2453" s="22"/>
      <c r="M2453" s="22"/>
      <c r="O2453" s="22"/>
      <c r="P2453" s="22"/>
      <c r="Q2453" s="22"/>
    </row>
    <row r="2454" spans="2:17" x14ac:dyDescent="0.2">
      <c r="B2454" s="22"/>
      <c r="C2454" s="22"/>
      <c r="D2454" s="22"/>
      <c r="E2454" s="22"/>
      <c r="G2454" s="22"/>
      <c r="H2454" s="22"/>
      <c r="I2454" s="22"/>
      <c r="K2454" s="22"/>
      <c r="L2454" s="22"/>
      <c r="M2454" s="22"/>
      <c r="O2454" s="22"/>
      <c r="P2454" s="22"/>
      <c r="Q2454" s="22"/>
    </row>
    <row r="2455" spans="2:17" x14ac:dyDescent="0.2">
      <c r="B2455" s="22"/>
      <c r="C2455" s="22"/>
      <c r="D2455" s="22"/>
      <c r="E2455" s="22"/>
      <c r="G2455" s="22"/>
      <c r="H2455" s="22"/>
      <c r="I2455" s="22"/>
      <c r="K2455" s="22"/>
      <c r="L2455" s="22"/>
      <c r="M2455" s="22"/>
      <c r="O2455" s="22"/>
      <c r="P2455" s="22"/>
      <c r="Q2455" s="22"/>
    </row>
    <row r="2456" spans="2:17" x14ac:dyDescent="0.2">
      <c r="B2456" s="22"/>
      <c r="C2456" s="22"/>
      <c r="D2456" s="22"/>
      <c r="E2456" s="22"/>
      <c r="G2456" s="22"/>
      <c r="H2456" s="22"/>
      <c r="I2456" s="22"/>
      <c r="K2456" s="22"/>
      <c r="L2456" s="22"/>
      <c r="M2456" s="22"/>
      <c r="O2456" s="22"/>
      <c r="P2456" s="22"/>
      <c r="Q2456" s="22"/>
    </row>
    <row r="2457" spans="2:17" x14ac:dyDescent="0.2">
      <c r="B2457" s="22"/>
      <c r="C2457" s="22"/>
      <c r="D2457" s="22"/>
      <c r="E2457" s="22"/>
      <c r="G2457" s="22"/>
      <c r="H2457" s="22"/>
      <c r="I2457" s="22"/>
      <c r="K2457" s="22"/>
      <c r="L2457" s="22"/>
      <c r="M2457" s="22"/>
      <c r="O2457" s="22"/>
      <c r="P2457" s="22"/>
      <c r="Q2457" s="22"/>
    </row>
    <row r="2458" spans="2:17" x14ac:dyDescent="0.2">
      <c r="B2458" s="22"/>
      <c r="C2458" s="22"/>
      <c r="D2458" s="22"/>
      <c r="E2458" s="22"/>
      <c r="G2458" s="22"/>
      <c r="H2458" s="22"/>
      <c r="I2458" s="22"/>
      <c r="K2458" s="22"/>
      <c r="L2458" s="22"/>
      <c r="M2458" s="22"/>
      <c r="O2458" s="22"/>
      <c r="P2458" s="22"/>
      <c r="Q2458" s="22"/>
    </row>
    <row r="2459" spans="2:17" x14ac:dyDescent="0.2">
      <c r="B2459" s="22"/>
      <c r="C2459" s="22"/>
      <c r="D2459" s="22"/>
      <c r="E2459" s="22"/>
      <c r="G2459" s="22"/>
      <c r="H2459" s="22"/>
      <c r="I2459" s="22"/>
      <c r="K2459" s="22"/>
      <c r="L2459" s="22"/>
      <c r="M2459" s="22"/>
      <c r="O2459" s="22"/>
      <c r="P2459" s="22"/>
      <c r="Q2459" s="22"/>
    </row>
    <row r="2460" spans="2:17" x14ac:dyDescent="0.2">
      <c r="B2460" s="22"/>
      <c r="C2460" s="22"/>
      <c r="D2460" s="22"/>
      <c r="E2460" s="22"/>
      <c r="G2460" s="22"/>
      <c r="H2460" s="22"/>
      <c r="I2460" s="22"/>
      <c r="K2460" s="22"/>
      <c r="L2460" s="22"/>
      <c r="M2460" s="22"/>
      <c r="O2460" s="22"/>
      <c r="P2460" s="22"/>
      <c r="Q2460" s="22"/>
    </row>
    <row r="2461" spans="2:17" x14ac:dyDescent="0.2">
      <c r="B2461" s="22"/>
      <c r="C2461" s="22"/>
      <c r="D2461" s="22"/>
      <c r="E2461" s="22"/>
      <c r="G2461" s="22"/>
      <c r="H2461" s="22"/>
      <c r="I2461" s="22"/>
      <c r="K2461" s="22"/>
      <c r="L2461" s="22"/>
      <c r="M2461" s="22"/>
      <c r="O2461" s="22"/>
      <c r="P2461" s="22"/>
      <c r="Q2461" s="22"/>
    </row>
    <row r="2462" spans="2:17" x14ac:dyDescent="0.2">
      <c r="B2462" s="22"/>
      <c r="C2462" s="22"/>
      <c r="D2462" s="22"/>
      <c r="E2462" s="22"/>
      <c r="G2462" s="22"/>
      <c r="H2462" s="22"/>
      <c r="I2462" s="22"/>
      <c r="K2462" s="22"/>
      <c r="L2462" s="22"/>
      <c r="M2462" s="22"/>
      <c r="O2462" s="22"/>
      <c r="P2462" s="22"/>
      <c r="Q2462" s="22"/>
    </row>
    <row r="2463" spans="2:17" x14ac:dyDescent="0.2">
      <c r="B2463" s="22"/>
      <c r="C2463" s="22"/>
      <c r="D2463" s="22"/>
      <c r="E2463" s="22"/>
      <c r="G2463" s="22"/>
      <c r="H2463" s="22"/>
      <c r="I2463" s="22"/>
      <c r="K2463" s="22"/>
      <c r="L2463" s="22"/>
      <c r="M2463" s="22"/>
      <c r="O2463" s="22"/>
      <c r="P2463" s="22"/>
      <c r="Q2463" s="22"/>
    </row>
    <row r="2464" spans="2:17" x14ac:dyDescent="0.2">
      <c r="B2464" s="22"/>
      <c r="C2464" s="22"/>
      <c r="D2464" s="22"/>
      <c r="E2464" s="22"/>
      <c r="G2464" s="22"/>
      <c r="H2464" s="22"/>
      <c r="I2464" s="22"/>
      <c r="K2464" s="22"/>
      <c r="L2464" s="22"/>
      <c r="M2464" s="22"/>
      <c r="O2464" s="22"/>
      <c r="P2464" s="22"/>
      <c r="Q2464" s="22"/>
    </row>
    <row r="2465" spans="2:17" x14ac:dyDescent="0.2">
      <c r="B2465" s="22"/>
      <c r="C2465" s="22"/>
      <c r="D2465" s="22"/>
      <c r="E2465" s="22"/>
      <c r="G2465" s="22"/>
      <c r="H2465" s="22"/>
      <c r="I2465" s="22"/>
      <c r="K2465" s="22"/>
      <c r="L2465" s="22"/>
      <c r="M2465" s="22"/>
      <c r="O2465" s="22"/>
      <c r="P2465" s="22"/>
      <c r="Q2465" s="22"/>
    </row>
    <row r="2466" spans="2:17" x14ac:dyDescent="0.2">
      <c r="B2466" s="22"/>
      <c r="C2466" s="22"/>
      <c r="D2466" s="22"/>
      <c r="E2466" s="22"/>
      <c r="G2466" s="22"/>
      <c r="H2466" s="22"/>
      <c r="I2466" s="22"/>
      <c r="K2466" s="22"/>
      <c r="L2466" s="22"/>
      <c r="M2466" s="22"/>
      <c r="O2466" s="22"/>
      <c r="P2466" s="22"/>
      <c r="Q2466" s="22"/>
    </row>
    <row r="2467" spans="2:17" x14ac:dyDescent="0.2">
      <c r="B2467" s="22"/>
      <c r="C2467" s="22"/>
      <c r="D2467" s="22"/>
      <c r="E2467" s="22"/>
      <c r="G2467" s="22"/>
      <c r="H2467" s="22"/>
      <c r="I2467" s="22"/>
      <c r="K2467" s="22"/>
      <c r="L2467" s="22"/>
      <c r="M2467" s="22"/>
      <c r="O2467" s="22"/>
      <c r="P2467" s="22"/>
      <c r="Q2467" s="22"/>
    </row>
    <row r="2468" spans="2:17" x14ac:dyDescent="0.2">
      <c r="B2468" s="22"/>
      <c r="C2468" s="22"/>
      <c r="D2468" s="22"/>
      <c r="E2468" s="22"/>
      <c r="G2468" s="22"/>
      <c r="H2468" s="22"/>
      <c r="I2468" s="22"/>
      <c r="K2468" s="22"/>
      <c r="L2468" s="22"/>
      <c r="M2468" s="22"/>
      <c r="O2468" s="22"/>
      <c r="P2468" s="22"/>
      <c r="Q2468" s="22"/>
    </row>
    <row r="2469" spans="2:17" x14ac:dyDescent="0.2">
      <c r="B2469" s="22"/>
      <c r="C2469" s="22"/>
      <c r="D2469" s="22"/>
      <c r="E2469" s="22"/>
      <c r="G2469" s="22"/>
      <c r="H2469" s="22"/>
      <c r="I2469" s="22"/>
      <c r="K2469" s="22"/>
      <c r="L2469" s="22"/>
      <c r="M2469" s="22"/>
      <c r="O2469" s="22"/>
      <c r="P2469" s="22"/>
      <c r="Q2469" s="22"/>
    </row>
    <row r="2470" spans="2:17" x14ac:dyDescent="0.2">
      <c r="B2470" s="22"/>
      <c r="C2470" s="22"/>
      <c r="D2470" s="22"/>
      <c r="E2470" s="22"/>
      <c r="G2470" s="22"/>
      <c r="H2470" s="22"/>
      <c r="I2470" s="22"/>
      <c r="K2470" s="22"/>
      <c r="L2470" s="22"/>
      <c r="M2470" s="22"/>
      <c r="O2470" s="22"/>
      <c r="P2470" s="22"/>
      <c r="Q2470" s="22"/>
    </row>
    <row r="2471" spans="2:17" x14ac:dyDescent="0.2">
      <c r="B2471" s="22"/>
      <c r="C2471" s="22"/>
      <c r="D2471" s="22"/>
      <c r="E2471" s="22"/>
      <c r="G2471" s="22"/>
      <c r="H2471" s="22"/>
      <c r="I2471" s="22"/>
      <c r="K2471" s="22"/>
      <c r="L2471" s="22"/>
      <c r="M2471" s="22"/>
      <c r="O2471" s="22"/>
      <c r="P2471" s="22"/>
      <c r="Q2471" s="22"/>
    </row>
    <row r="2472" spans="2:17" x14ac:dyDescent="0.2">
      <c r="B2472" s="22"/>
      <c r="C2472" s="22"/>
      <c r="D2472" s="22"/>
      <c r="E2472" s="22"/>
      <c r="G2472" s="22"/>
      <c r="H2472" s="22"/>
      <c r="I2472" s="22"/>
      <c r="K2472" s="22"/>
      <c r="L2472" s="22"/>
      <c r="M2472" s="22"/>
      <c r="O2472" s="22"/>
      <c r="P2472" s="22"/>
      <c r="Q2472" s="22"/>
    </row>
    <row r="2473" spans="2:17" x14ac:dyDescent="0.2">
      <c r="B2473" s="22"/>
      <c r="C2473" s="22"/>
      <c r="D2473" s="22"/>
      <c r="E2473" s="22"/>
      <c r="G2473" s="22"/>
      <c r="H2473" s="22"/>
      <c r="I2473" s="22"/>
      <c r="K2473" s="22"/>
      <c r="L2473" s="22"/>
      <c r="M2473" s="22"/>
      <c r="O2473" s="22"/>
      <c r="P2473" s="22"/>
      <c r="Q2473" s="22"/>
    </row>
    <row r="2474" spans="2:17" x14ac:dyDescent="0.2">
      <c r="B2474" s="22"/>
      <c r="C2474" s="22"/>
      <c r="D2474" s="22"/>
      <c r="E2474" s="22"/>
      <c r="G2474" s="22"/>
      <c r="H2474" s="22"/>
      <c r="I2474" s="22"/>
      <c r="K2474" s="22"/>
      <c r="L2474" s="22"/>
      <c r="M2474" s="22"/>
      <c r="O2474" s="22"/>
      <c r="P2474" s="22"/>
      <c r="Q2474" s="22"/>
    </row>
    <row r="2475" spans="2:17" x14ac:dyDescent="0.2">
      <c r="B2475" s="22"/>
      <c r="C2475" s="22"/>
      <c r="D2475" s="22"/>
      <c r="E2475" s="22"/>
      <c r="G2475" s="22"/>
      <c r="H2475" s="22"/>
      <c r="I2475" s="22"/>
      <c r="K2475" s="22"/>
      <c r="L2475" s="22"/>
      <c r="M2475" s="22"/>
      <c r="O2475" s="22"/>
      <c r="P2475" s="22"/>
      <c r="Q2475" s="22"/>
    </row>
    <row r="2476" spans="2:17" x14ac:dyDescent="0.2">
      <c r="B2476" s="22"/>
      <c r="C2476" s="22"/>
      <c r="D2476" s="22"/>
      <c r="E2476" s="22"/>
      <c r="G2476" s="22"/>
      <c r="H2476" s="22"/>
      <c r="I2476" s="22"/>
      <c r="K2476" s="22"/>
      <c r="L2476" s="22"/>
      <c r="M2476" s="22"/>
      <c r="O2476" s="22"/>
      <c r="P2476" s="22"/>
      <c r="Q2476" s="22"/>
    </row>
    <row r="2477" spans="2:17" x14ac:dyDescent="0.2">
      <c r="B2477" s="22"/>
      <c r="C2477" s="22"/>
      <c r="D2477" s="22"/>
      <c r="E2477" s="22"/>
      <c r="G2477" s="22"/>
      <c r="H2477" s="22"/>
      <c r="I2477" s="22"/>
      <c r="K2477" s="22"/>
      <c r="L2477" s="22"/>
      <c r="M2477" s="22"/>
      <c r="O2477" s="22"/>
      <c r="P2477" s="22"/>
      <c r="Q2477" s="22"/>
    </row>
    <row r="2478" spans="2:17" x14ac:dyDescent="0.2">
      <c r="B2478" s="22"/>
      <c r="C2478" s="22"/>
      <c r="D2478" s="22"/>
      <c r="E2478" s="22"/>
      <c r="G2478" s="22"/>
      <c r="H2478" s="22"/>
      <c r="I2478" s="22"/>
      <c r="K2478" s="22"/>
      <c r="L2478" s="22"/>
      <c r="M2478" s="22"/>
      <c r="O2478" s="22"/>
      <c r="P2478" s="22"/>
      <c r="Q2478" s="22"/>
    </row>
    <row r="2479" spans="2:17" x14ac:dyDescent="0.2">
      <c r="B2479" s="22"/>
      <c r="C2479" s="22"/>
      <c r="D2479" s="22"/>
      <c r="E2479" s="22"/>
      <c r="G2479" s="22"/>
      <c r="H2479" s="22"/>
      <c r="I2479" s="22"/>
      <c r="K2479" s="22"/>
      <c r="L2479" s="22"/>
      <c r="M2479" s="22"/>
      <c r="O2479" s="22"/>
      <c r="P2479" s="22"/>
      <c r="Q2479" s="22"/>
    </row>
    <row r="2480" spans="2:17" x14ac:dyDescent="0.2">
      <c r="B2480" s="22"/>
      <c r="C2480" s="22"/>
      <c r="D2480" s="22"/>
      <c r="E2480" s="22"/>
      <c r="G2480" s="22"/>
      <c r="H2480" s="22"/>
      <c r="I2480" s="22"/>
      <c r="K2480" s="22"/>
      <c r="L2480" s="22"/>
      <c r="M2480" s="22"/>
      <c r="O2480" s="22"/>
      <c r="P2480" s="22"/>
      <c r="Q2480" s="22"/>
    </row>
    <row r="2481" spans="2:17" x14ac:dyDescent="0.2">
      <c r="B2481" s="22"/>
      <c r="C2481" s="22"/>
      <c r="D2481" s="22"/>
      <c r="E2481" s="22"/>
      <c r="G2481" s="22"/>
      <c r="H2481" s="22"/>
      <c r="I2481" s="22"/>
      <c r="K2481" s="22"/>
      <c r="L2481" s="22"/>
      <c r="M2481" s="22"/>
      <c r="O2481" s="22"/>
      <c r="P2481" s="22"/>
      <c r="Q2481" s="22"/>
    </row>
    <row r="2482" spans="2:17" x14ac:dyDescent="0.2">
      <c r="B2482" s="22"/>
      <c r="C2482" s="22"/>
      <c r="D2482" s="22"/>
      <c r="E2482" s="22"/>
      <c r="G2482" s="22"/>
      <c r="H2482" s="22"/>
      <c r="I2482" s="22"/>
      <c r="K2482" s="22"/>
      <c r="L2482" s="22"/>
      <c r="M2482" s="22"/>
      <c r="O2482" s="22"/>
      <c r="P2482" s="22"/>
      <c r="Q2482" s="22"/>
    </row>
    <row r="2483" spans="2:17" x14ac:dyDescent="0.2">
      <c r="B2483" s="22"/>
      <c r="C2483" s="22"/>
      <c r="D2483" s="22"/>
      <c r="E2483" s="22"/>
      <c r="G2483" s="22"/>
      <c r="H2483" s="22"/>
      <c r="I2483" s="22"/>
      <c r="K2483" s="22"/>
      <c r="L2483" s="22"/>
      <c r="M2483" s="22"/>
      <c r="O2483" s="22"/>
      <c r="P2483" s="22"/>
      <c r="Q2483" s="22"/>
    </row>
    <row r="2484" spans="2:17" x14ac:dyDescent="0.2">
      <c r="B2484" s="22"/>
      <c r="C2484" s="22"/>
      <c r="D2484" s="22"/>
      <c r="E2484" s="22"/>
      <c r="G2484" s="22"/>
      <c r="H2484" s="22"/>
      <c r="I2484" s="22"/>
      <c r="K2484" s="22"/>
      <c r="L2484" s="22"/>
      <c r="M2484" s="22"/>
      <c r="O2484" s="22"/>
      <c r="P2484" s="22"/>
      <c r="Q2484" s="22"/>
    </row>
    <row r="2485" spans="2:17" x14ac:dyDescent="0.2">
      <c r="B2485" s="22"/>
      <c r="C2485" s="22"/>
      <c r="D2485" s="22"/>
      <c r="E2485" s="22"/>
      <c r="G2485" s="22"/>
      <c r="H2485" s="22"/>
      <c r="I2485" s="22"/>
      <c r="K2485" s="22"/>
      <c r="L2485" s="22"/>
      <c r="M2485" s="22"/>
      <c r="O2485" s="22"/>
      <c r="P2485" s="22"/>
      <c r="Q2485" s="22"/>
    </row>
    <row r="2486" spans="2:17" x14ac:dyDescent="0.2">
      <c r="B2486" s="22"/>
      <c r="C2486" s="22"/>
      <c r="D2486" s="22"/>
      <c r="E2486" s="22"/>
      <c r="G2486" s="22"/>
      <c r="H2486" s="22"/>
      <c r="I2486" s="22"/>
      <c r="K2486" s="22"/>
      <c r="L2486" s="22"/>
      <c r="M2486" s="22"/>
      <c r="O2486" s="22"/>
      <c r="P2486" s="22"/>
      <c r="Q2486" s="22"/>
    </row>
    <row r="2487" spans="2:17" x14ac:dyDescent="0.2">
      <c r="B2487" s="22"/>
      <c r="C2487" s="22"/>
      <c r="D2487" s="22"/>
      <c r="E2487" s="22"/>
      <c r="G2487" s="22"/>
      <c r="H2487" s="22"/>
      <c r="I2487" s="22"/>
      <c r="K2487" s="22"/>
      <c r="L2487" s="22"/>
      <c r="M2487" s="22"/>
      <c r="O2487" s="22"/>
      <c r="P2487" s="22"/>
      <c r="Q2487" s="22"/>
    </row>
    <row r="2488" spans="2:17" x14ac:dyDescent="0.2">
      <c r="B2488" s="22"/>
      <c r="C2488" s="22"/>
      <c r="D2488" s="22"/>
      <c r="E2488" s="22"/>
      <c r="G2488" s="22"/>
      <c r="H2488" s="22"/>
      <c r="I2488" s="22"/>
      <c r="K2488" s="22"/>
      <c r="L2488" s="22"/>
      <c r="M2488" s="22"/>
      <c r="O2488" s="22"/>
      <c r="P2488" s="22"/>
      <c r="Q2488" s="22"/>
    </row>
    <row r="2489" spans="2:17" x14ac:dyDescent="0.2">
      <c r="B2489" s="22"/>
      <c r="C2489" s="22"/>
      <c r="D2489" s="22"/>
      <c r="E2489" s="22"/>
      <c r="G2489" s="22"/>
      <c r="H2489" s="22"/>
      <c r="I2489" s="22"/>
      <c r="K2489" s="22"/>
      <c r="L2489" s="22"/>
      <c r="M2489" s="22"/>
      <c r="O2489" s="22"/>
      <c r="P2489" s="22"/>
      <c r="Q2489" s="22"/>
    </row>
    <row r="2490" spans="2:17" x14ac:dyDescent="0.2">
      <c r="B2490" s="22"/>
      <c r="C2490" s="22"/>
      <c r="D2490" s="22"/>
      <c r="E2490" s="22"/>
      <c r="G2490" s="22"/>
      <c r="H2490" s="22"/>
      <c r="I2490" s="22"/>
      <c r="K2490" s="22"/>
      <c r="L2490" s="22"/>
      <c r="M2490" s="22"/>
      <c r="O2490" s="22"/>
      <c r="P2490" s="22"/>
      <c r="Q2490" s="22"/>
    </row>
    <row r="2491" spans="2:17" x14ac:dyDescent="0.2">
      <c r="B2491" s="22"/>
      <c r="C2491" s="22"/>
      <c r="D2491" s="22"/>
      <c r="E2491" s="22"/>
      <c r="G2491" s="22"/>
      <c r="H2491" s="22"/>
      <c r="I2491" s="22"/>
      <c r="K2491" s="22"/>
      <c r="L2491" s="22"/>
      <c r="M2491" s="22"/>
      <c r="O2491" s="22"/>
      <c r="P2491" s="22"/>
      <c r="Q2491" s="22"/>
    </row>
    <row r="2492" spans="2:17" x14ac:dyDescent="0.2">
      <c r="B2492" s="22"/>
      <c r="C2492" s="22"/>
      <c r="D2492" s="22"/>
      <c r="E2492" s="22"/>
      <c r="G2492" s="22"/>
      <c r="H2492" s="22"/>
      <c r="I2492" s="22"/>
      <c r="K2492" s="22"/>
      <c r="L2492" s="22"/>
      <c r="M2492" s="22"/>
      <c r="O2492" s="22"/>
      <c r="P2492" s="22"/>
      <c r="Q2492" s="22"/>
    </row>
    <row r="2493" spans="2:17" x14ac:dyDescent="0.2">
      <c r="B2493" s="22"/>
      <c r="C2493" s="22"/>
      <c r="D2493" s="22"/>
      <c r="E2493" s="22"/>
      <c r="G2493" s="22"/>
      <c r="H2493" s="22"/>
      <c r="I2493" s="22"/>
      <c r="K2493" s="22"/>
      <c r="L2493" s="22"/>
      <c r="M2493" s="22"/>
      <c r="O2493" s="22"/>
      <c r="P2493" s="22"/>
      <c r="Q2493" s="22"/>
    </row>
    <row r="2494" spans="2:17" x14ac:dyDescent="0.2">
      <c r="B2494" s="22"/>
      <c r="C2494" s="22"/>
      <c r="D2494" s="22"/>
      <c r="E2494" s="22"/>
      <c r="G2494" s="22"/>
      <c r="H2494" s="22"/>
      <c r="I2494" s="22"/>
      <c r="K2494" s="22"/>
      <c r="L2494" s="22"/>
      <c r="M2494" s="22"/>
      <c r="O2494" s="22"/>
      <c r="P2494" s="22"/>
      <c r="Q2494" s="22"/>
    </row>
    <row r="2495" spans="2:17" x14ac:dyDescent="0.2">
      <c r="B2495" s="22"/>
      <c r="C2495" s="22"/>
      <c r="D2495" s="22"/>
      <c r="E2495" s="22"/>
      <c r="G2495" s="22"/>
      <c r="H2495" s="22"/>
      <c r="I2495" s="22"/>
      <c r="K2495" s="22"/>
      <c r="L2495" s="22"/>
      <c r="M2495" s="22"/>
      <c r="O2495" s="22"/>
      <c r="P2495" s="22"/>
      <c r="Q2495" s="22"/>
    </row>
    <row r="2496" spans="2:17" x14ac:dyDescent="0.2">
      <c r="B2496" s="22"/>
      <c r="C2496" s="22"/>
      <c r="D2496" s="22"/>
      <c r="E2496" s="22"/>
      <c r="G2496" s="22"/>
      <c r="H2496" s="22"/>
      <c r="I2496" s="22"/>
      <c r="K2496" s="22"/>
      <c r="L2496" s="22"/>
      <c r="M2496" s="22"/>
      <c r="O2496" s="22"/>
      <c r="P2496" s="22"/>
      <c r="Q2496" s="22"/>
    </row>
    <row r="2497" spans="2:17" x14ac:dyDescent="0.2">
      <c r="B2497" s="22"/>
      <c r="C2497" s="22"/>
      <c r="D2497" s="22"/>
      <c r="E2497" s="22"/>
      <c r="G2497" s="22"/>
      <c r="H2497" s="22"/>
      <c r="I2497" s="22"/>
      <c r="K2497" s="22"/>
      <c r="L2497" s="22"/>
      <c r="M2497" s="22"/>
      <c r="O2497" s="22"/>
      <c r="P2497" s="22"/>
      <c r="Q2497" s="22"/>
    </row>
    <row r="2498" spans="2:17" x14ac:dyDescent="0.2">
      <c r="B2498" s="22"/>
      <c r="C2498" s="22"/>
      <c r="D2498" s="22"/>
      <c r="E2498" s="22"/>
      <c r="G2498" s="22"/>
      <c r="H2498" s="22"/>
      <c r="I2498" s="22"/>
      <c r="K2498" s="22"/>
      <c r="L2498" s="22"/>
      <c r="M2498" s="22"/>
      <c r="O2498" s="22"/>
      <c r="P2498" s="22"/>
      <c r="Q2498" s="22"/>
    </row>
    <row r="2499" spans="2:17" x14ac:dyDescent="0.2">
      <c r="B2499" s="22"/>
      <c r="C2499" s="22"/>
      <c r="D2499" s="22"/>
      <c r="E2499" s="22"/>
      <c r="G2499" s="22"/>
      <c r="H2499" s="22"/>
      <c r="I2499" s="22"/>
      <c r="K2499" s="22"/>
      <c r="L2499" s="22"/>
      <c r="M2499" s="22"/>
      <c r="O2499" s="22"/>
      <c r="P2499" s="22"/>
      <c r="Q2499" s="22"/>
    </row>
    <row r="2500" spans="2:17" x14ac:dyDescent="0.2">
      <c r="B2500" s="22"/>
      <c r="C2500" s="22"/>
      <c r="D2500" s="22"/>
      <c r="E2500" s="22"/>
      <c r="G2500" s="22"/>
      <c r="H2500" s="22"/>
      <c r="I2500" s="22"/>
      <c r="K2500" s="22"/>
      <c r="L2500" s="22"/>
      <c r="M2500" s="22"/>
      <c r="O2500" s="22"/>
      <c r="P2500" s="22"/>
      <c r="Q2500" s="22"/>
    </row>
    <row r="2501" spans="2:17" x14ac:dyDescent="0.2">
      <c r="B2501" s="22"/>
      <c r="C2501" s="22"/>
      <c r="D2501" s="22"/>
      <c r="E2501" s="22"/>
      <c r="G2501" s="22"/>
      <c r="H2501" s="22"/>
      <c r="I2501" s="22"/>
      <c r="K2501" s="22"/>
      <c r="L2501" s="22"/>
      <c r="M2501" s="22"/>
      <c r="O2501" s="22"/>
      <c r="P2501" s="22"/>
      <c r="Q2501" s="22"/>
    </row>
    <row r="2502" spans="2:17" x14ac:dyDescent="0.2">
      <c r="B2502" s="22"/>
      <c r="C2502" s="22"/>
      <c r="D2502" s="22"/>
      <c r="E2502" s="22"/>
      <c r="G2502" s="22"/>
      <c r="H2502" s="22"/>
      <c r="I2502" s="22"/>
      <c r="K2502" s="22"/>
      <c r="L2502" s="22"/>
      <c r="M2502" s="22"/>
      <c r="O2502" s="22"/>
      <c r="P2502" s="22"/>
      <c r="Q2502" s="22"/>
    </row>
    <row r="2503" spans="2:17" x14ac:dyDescent="0.2">
      <c r="B2503" s="22"/>
      <c r="C2503" s="22"/>
      <c r="D2503" s="22"/>
      <c r="E2503" s="22"/>
      <c r="G2503" s="22"/>
      <c r="H2503" s="22"/>
      <c r="I2503" s="22"/>
      <c r="K2503" s="22"/>
      <c r="L2503" s="22"/>
      <c r="M2503" s="22"/>
      <c r="O2503" s="22"/>
      <c r="P2503" s="22"/>
      <c r="Q2503" s="22"/>
    </row>
    <row r="2504" spans="2:17" x14ac:dyDescent="0.2">
      <c r="B2504" s="22"/>
      <c r="C2504" s="22"/>
      <c r="D2504" s="22"/>
      <c r="E2504" s="22"/>
      <c r="G2504" s="22"/>
      <c r="H2504" s="22"/>
      <c r="I2504" s="22"/>
      <c r="K2504" s="22"/>
      <c r="L2504" s="22"/>
      <c r="M2504" s="22"/>
      <c r="O2504" s="22"/>
      <c r="P2504" s="22"/>
      <c r="Q2504" s="22"/>
    </row>
    <row r="2505" spans="2:17" x14ac:dyDescent="0.2">
      <c r="B2505" s="22"/>
      <c r="C2505" s="22"/>
      <c r="D2505" s="22"/>
      <c r="E2505" s="22"/>
      <c r="G2505" s="22"/>
      <c r="H2505" s="22"/>
      <c r="I2505" s="22"/>
      <c r="K2505" s="22"/>
      <c r="L2505" s="22"/>
      <c r="M2505" s="22"/>
      <c r="O2505" s="22"/>
      <c r="P2505" s="22"/>
      <c r="Q2505" s="22"/>
    </row>
    <row r="2506" spans="2:17" x14ac:dyDescent="0.2">
      <c r="B2506" s="22"/>
      <c r="C2506" s="22"/>
      <c r="D2506" s="22"/>
      <c r="E2506" s="22"/>
      <c r="G2506" s="22"/>
      <c r="H2506" s="22"/>
      <c r="I2506" s="22"/>
      <c r="K2506" s="22"/>
      <c r="L2506" s="22"/>
      <c r="M2506" s="22"/>
      <c r="O2506" s="22"/>
      <c r="P2506" s="22"/>
      <c r="Q2506" s="22"/>
    </row>
    <row r="2507" spans="2:17" x14ac:dyDescent="0.2">
      <c r="B2507" s="22"/>
      <c r="C2507" s="22"/>
      <c r="D2507" s="22"/>
      <c r="E2507" s="22"/>
      <c r="G2507" s="22"/>
      <c r="H2507" s="22"/>
      <c r="I2507" s="22"/>
      <c r="K2507" s="22"/>
      <c r="L2507" s="22"/>
      <c r="M2507" s="22"/>
      <c r="O2507" s="22"/>
      <c r="P2507" s="22"/>
      <c r="Q2507" s="22"/>
    </row>
    <row r="2508" spans="2:17" x14ac:dyDescent="0.2">
      <c r="B2508" s="22"/>
      <c r="C2508" s="22"/>
      <c r="D2508" s="22"/>
      <c r="E2508" s="22"/>
      <c r="G2508" s="22"/>
      <c r="H2508" s="22"/>
      <c r="I2508" s="22"/>
      <c r="K2508" s="22"/>
      <c r="L2508" s="22"/>
      <c r="M2508" s="22"/>
      <c r="O2508" s="22"/>
      <c r="P2508" s="22"/>
      <c r="Q2508" s="22"/>
    </row>
    <row r="2509" spans="2:17" x14ac:dyDescent="0.2">
      <c r="B2509" s="22"/>
      <c r="C2509" s="22"/>
      <c r="D2509" s="22"/>
      <c r="E2509" s="22"/>
      <c r="G2509" s="22"/>
      <c r="H2509" s="22"/>
      <c r="I2509" s="22"/>
      <c r="K2509" s="22"/>
      <c r="L2509" s="22"/>
      <c r="M2509" s="22"/>
      <c r="O2509" s="22"/>
      <c r="P2509" s="22"/>
      <c r="Q2509" s="22"/>
    </row>
    <row r="2510" spans="2:17" x14ac:dyDescent="0.2">
      <c r="B2510" s="22"/>
      <c r="C2510" s="22"/>
      <c r="D2510" s="22"/>
      <c r="E2510" s="22"/>
      <c r="G2510" s="22"/>
      <c r="H2510" s="22"/>
      <c r="I2510" s="22"/>
      <c r="K2510" s="22"/>
      <c r="L2510" s="22"/>
      <c r="M2510" s="22"/>
      <c r="O2510" s="22"/>
      <c r="P2510" s="22"/>
      <c r="Q2510" s="22"/>
    </row>
    <row r="2511" spans="2:17" x14ac:dyDescent="0.2">
      <c r="B2511" s="22"/>
      <c r="C2511" s="22"/>
      <c r="D2511" s="22"/>
      <c r="E2511" s="22"/>
      <c r="G2511" s="22"/>
      <c r="H2511" s="22"/>
      <c r="I2511" s="22"/>
      <c r="K2511" s="22"/>
      <c r="L2511" s="22"/>
      <c r="M2511" s="22"/>
      <c r="O2511" s="22"/>
      <c r="P2511" s="22"/>
      <c r="Q2511" s="22"/>
    </row>
    <row r="2512" spans="2:17" x14ac:dyDescent="0.2">
      <c r="B2512" s="22"/>
      <c r="C2512" s="22"/>
      <c r="D2512" s="22"/>
      <c r="E2512" s="22"/>
      <c r="G2512" s="22"/>
      <c r="H2512" s="22"/>
      <c r="I2512" s="22"/>
      <c r="K2512" s="22"/>
      <c r="L2512" s="22"/>
      <c r="M2512" s="22"/>
      <c r="O2512" s="22"/>
      <c r="P2512" s="22"/>
      <c r="Q2512" s="22"/>
    </row>
    <row r="2513" spans="2:17" x14ac:dyDescent="0.2">
      <c r="B2513" s="22"/>
      <c r="C2513" s="22"/>
      <c r="D2513" s="22"/>
      <c r="E2513" s="22"/>
      <c r="G2513" s="22"/>
      <c r="H2513" s="22"/>
      <c r="I2513" s="22"/>
      <c r="K2513" s="22"/>
      <c r="L2513" s="22"/>
      <c r="M2513" s="22"/>
      <c r="O2513" s="22"/>
      <c r="P2513" s="22"/>
      <c r="Q2513" s="22"/>
    </row>
    <row r="2514" spans="2:17" x14ac:dyDescent="0.2">
      <c r="B2514" s="22"/>
      <c r="C2514" s="22"/>
      <c r="D2514" s="22"/>
      <c r="E2514" s="22"/>
      <c r="G2514" s="22"/>
      <c r="H2514" s="22"/>
      <c r="I2514" s="22"/>
      <c r="K2514" s="22"/>
      <c r="L2514" s="22"/>
      <c r="M2514" s="22"/>
      <c r="O2514" s="22"/>
      <c r="P2514" s="22"/>
      <c r="Q2514" s="22"/>
    </row>
    <row r="2515" spans="2:17" x14ac:dyDescent="0.2">
      <c r="B2515" s="22"/>
      <c r="C2515" s="22"/>
      <c r="D2515" s="22"/>
      <c r="E2515" s="22"/>
      <c r="G2515" s="22"/>
      <c r="H2515" s="22"/>
      <c r="I2515" s="22"/>
      <c r="K2515" s="22"/>
      <c r="L2515" s="22"/>
      <c r="M2515" s="22"/>
      <c r="O2515" s="22"/>
      <c r="P2515" s="22"/>
      <c r="Q2515" s="22"/>
    </row>
    <row r="2516" spans="2:17" x14ac:dyDescent="0.2">
      <c r="B2516" s="22"/>
      <c r="C2516" s="22"/>
      <c r="D2516" s="22"/>
      <c r="E2516" s="22"/>
      <c r="G2516" s="22"/>
      <c r="H2516" s="22"/>
      <c r="I2516" s="22"/>
      <c r="K2516" s="22"/>
      <c r="L2516" s="22"/>
      <c r="M2516" s="22"/>
      <c r="O2516" s="22"/>
      <c r="P2516" s="22"/>
      <c r="Q2516" s="22"/>
    </row>
    <row r="2517" spans="2:17" x14ac:dyDescent="0.2">
      <c r="B2517" s="22"/>
      <c r="C2517" s="22"/>
      <c r="D2517" s="22"/>
      <c r="E2517" s="22"/>
      <c r="G2517" s="22"/>
      <c r="H2517" s="22"/>
      <c r="I2517" s="22"/>
      <c r="K2517" s="22"/>
      <c r="L2517" s="22"/>
      <c r="M2517" s="22"/>
      <c r="O2517" s="22"/>
      <c r="P2517" s="22"/>
      <c r="Q2517" s="22"/>
    </row>
    <row r="2518" spans="2:17" x14ac:dyDescent="0.2">
      <c r="B2518" s="22"/>
      <c r="C2518" s="22"/>
      <c r="D2518" s="22"/>
      <c r="E2518" s="22"/>
      <c r="G2518" s="22"/>
      <c r="H2518" s="22"/>
      <c r="I2518" s="22"/>
      <c r="K2518" s="22"/>
      <c r="L2518" s="22"/>
      <c r="M2518" s="22"/>
      <c r="O2518" s="22"/>
      <c r="P2518" s="22"/>
      <c r="Q2518" s="22"/>
    </row>
    <row r="2519" spans="2:17" x14ac:dyDescent="0.2">
      <c r="B2519" s="22"/>
      <c r="C2519" s="22"/>
      <c r="D2519" s="22"/>
      <c r="E2519" s="22"/>
      <c r="G2519" s="22"/>
      <c r="H2519" s="22"/>
      <c r="I2519" s="22"/>
      <c r="K2519" s="22"/>
      <c r="L2519" s="22"/>
      <c r="M2519" s="22"/>
      <c r="O2519" s="22"/>
      <c r="P2519" s="22"/>
      <c r="Q2519" s="22"/>
    </row>
    <row r="2520" spans="2:17" x14ac:dyDescent="0.2">
      <c r="B2520" s="22"/>
      <c r="C2520" s="22"/>
      <c r="D2520" s="22"/>
      <c r="E2520" s="22"/>
      <c r="G2520" s="22"/>
      <c r="H2520" s="22"/>
      <c r="I2520" s="22"/>
      <c r="K2520" s="22"/>
      <c r="L2520" s="22"/>
      <c r="M2520" s="22"/>
      <c r="O2520" s="22"/>
      <c r="P2520" s="22"/>
      <c r="Q2520" s="22"/>
    </row>
    <row r="2521" spans="2:17" x14ac:dyDescent="0.2">
      <c r="B2521" s="22"/>
      <c r="C2521" s="22"/>
      <c r="D2521" s="22"/>
      <c r="E2521" s="22"/>
      <c r="G2521" s="22"/>
      <c r="H2521" s="22"/>
      <c r="I2521" s="22"/>
      <c r="K2521" s="22"/>
      <c r="L2521" s="22"/>
      <c r="M2521" s="22"/>
      <c r="O2521" s="22"/>
      <c r="P2521" s="22"/>
      <c r="Q2521" s="22"/>
    </row>
    <row r="2522" spans="2:17" x14ac:dyDescent="0.2">
      <c r="B2522" s="22"/>
      <c r="C2522" s="22"/>
      <c r="D2522" s="22"/>
      <c r="E2522" s="22"/>
      <c r="G2522" s="22"/>
      <c r="H2522" s="22"/>
      <c r="I2522" s="22"/>
      <c r="K2522" s="22"/>
      <c r="L2522" s="22"/>
      <c r="M2522" s="22"/>
      <c r="O2522" s="22"/>
      <c r="P2522" s="22"/>
      <c r="Q2522" s="22"/>
    </row>
    <row r="2523" spans="2:17" x14ac:dyDescent="0.2">
      <c r="B2523" s="22"/>
      <c r="C2523" s="22"/>
      <c r="D2523" s="22"/>
      <c r="E2523" s="22"/>
      <c r="G2523" s="22"/>
      <c r="H2523" s="22"/>
      <c r="I2523" s="22"/>
      <c r="K2523" s="22"/>
      <c r="L2523" s="22"/>
      <c r="M2523" s="22"/>
      <c r="O2523" s="22"/>
      <c r="P2523" s="22"/>
      <c r="Q2523" s="22"/>
    </row>
    <row r="2524" spans="2:17" x14ac:dyDescent="0.2">
      <c r="B2524" s="22"/>
      <c r="C2524" s="22"/>
      <c r="D2524" s="22"/>
      <c r="E2524" s="22"/>
      <c r="G2524" s="22"/>
      <c r="H2524" s="22"/>
      <c r="I2524" s="22"/>
      <c r="K2524" s="22"/>
      <c r="L2524" s="22"/>
      <c r="M2524" s="22"/>
      <c r="O2524" s="22"/>
      <c r="P2524" s="22"/>
      <c r="Q2524" s="22"/>
    </row>
    <row r="2525" spans="2:17" x14ac:dyDescent="0.2">
      <c r="B2525" s="22"/>
      <c r="C2525" s="22"/>
      <c r="D2525" s="22"/>
      <c r="E2525" s="22"/>
      <c r="G2525" s="22"/>
      <c r="H2525" s="22"/>
      <c r="I2525" s="22"/>
      <c r="K2525" s="22"/>
      <c r="L2525" s="22"/>
      <c r="M2525" s="22"/>
      <c r="O2525" s="22"/>
      <c r="P2525" s="22"/>
      <c r="Q2525" s="22"/>
    </row>
    <row r="2526" spans="2:17" x14ac:dyDescent="0.2">
      <c r="B2526" s="22"/>
      <c r="C2526" s="22"/>
      <c r="D2526" s="22"/>
      <c r="E2526" s="22"/>
      <c r="G2526" s="22"/>
      <c r="H2526" s="22"/>
      <c r="I2526" s="22"/>
      <c r="K2526" s="22"/>
      <c r="L2526" s="22"/>
      <c r="M2526" s="22"/>
      <c r="O2526" s="22"/>
      <c r="P2526" s="22"/>
      <c r="Q2526" s="22"/>
    </row>
    <row r="2527" spans="2:17" x14ac:dyDescent="0.2">
      <c r="B2527" s="22"/>
      <c r="C2527" s="22"/>
      <c r="D2527" s="22"/>
      <c r="E2527" s="22"/>
      <c r="G2527" s="22"/>
      <c r="H2527" s="22"/>
      <c r="I2527" s="22"/>
      <c r="K2527" s="22"/>
      <c r="L2527" s="22"/>
      <c r="M2527" s="22"/>
      <c r="O2527" s="22"/>
      <c r="P2527" s="22"/>
      <c r="Q2527" s="22"/>
    </row>
    <row r="2528" spans="2:17" x14ac:dyDescent="0.2">
      <c r="B2528" s="22"/>
      <c r="C2528" s="22"/>
      <c r="D2528" s="22"/>
      <c r="E2528" s="22"/>
      <c r="G2528" s="22"/>
      <c r="H2528" s="22"/>
      <c r="I2528" s="22"/>
      <c r="K2528" s="22"/>
      <c r="L2528" s="22"/>
      <c r="M2528" s="22"/>
      <c r="O2528" s="22"/>
      <c r="P2528" s="22"/>
      <c r="Q2528" s="22"/>
    </row>
    <row r="2529" spans="2:17" x14ac:dyDescent="0.2">
      <c r="B2529" s="22"/>
      <c r="C2529" s="22"/>
      <c r="D2529" s="22"/>
      <c r="E2529" s="22"/>
      <c r="G2529" s="22"/>
      <c r="H2529" s="22"/>
      <c r="I2529" s="22"/>
      <c r="K2529" s="22"/>
      <c r="L2529" s="22"/>
      <c r="M2529" s="22"/>
      <c r="O2529" s="22"/>
      <c r="P2529" s="22"/>
      <c r="Q2529" s="22"/>
    </row>
    <row r="2530" spans="2:17" x14ac:dyDescent="0.2">
      <c r="B2530" s="22"/>
      <c r="C2530" s="22"/>
      <c r="D2530" s="22"/>
      <c r="E2530" s="22"/>
      <c r="G2530" s="22"/>
      <c r="H2530" s="22"/>
      <c r="I2530" s="22"/>
      <c r="K2530" s="22"/>
      <c r="L2530" s="22"/>
      <c r="M2530" s="22"/>
      <c r="O2530" s="22"/>
      <c r="P2530" s="22"/>
      <c r="Q2530" s="22"/>
    </row>
    <row r="2531" spans="2:17" x14ac:dyDescent="0.2">
      <c r="B2531" s="22"/>
      <c r="C2531" s="22"/>
      <c r="D2531" s="22"/>
      <c r="E2531" s="22"/>
      <c r="G2531" s="22"/>
      <c r="H2531" s="22"/>
      <c r="I2531" s="22"/>
      <c r="K2531" s="22"/>
      <c r="L2531" s="22"/>
      <c r="M2531" s="22"/>
      <c r="O2531" s="22"/>
      <c r="P2531" s="22"/>
      <c r="Q2531" s="22"/>
    </row>
    <row r="2532" spans="2:17" x14ac:dyDescent="0.2">
      <c r="B2532" s="22"/>
      <c r="C2532" s="22"/>
      <c r="D2532" s="22"/>
      <c r="E2532" s="22"/>
      <c r="G2532" s="22"/>
      <c r="H2532" s="22"/>
      <c r="I2532" s="22"/>
      <c r="K2532" s="22"/>
      <c r="L2532" s="22"/>
      <c r="M2532" s="22"/>
      <c r="O2532" s="22"/>
      <c r="P2532" s="22"/>
      <c r="Q2532" s="22"/>
    </row>
    <row r="2533" spans="2:17" x14ac:dyDescent="0.2">
      <c r="B2533" s="22"/>
      <c r="C2533" s="22"/>
      <c r="D2533" s="22"/>
      <c r="E2533" s="22"/>
      <c r="G2533" s="22"/>
      <c r="H2533" s="22"/>
      <c r="I2533" s="22"/>
      <c r="K2533" s="22"/>
      <c r="L2533" s="22"/>
      <c r="M2533" s="22"/>
      <c r="O2533" s="22"/>
      <c r="P2533" s="22"/>
      <c r="Q2533" s="22"/>
    </row>
    <row r="2534" spans="2:17" x14ac:dyDescent="0.2">
      <c r="B2534" s="22"/>
      <c r="C2534" s="22"/>
      <c r="D2534" s="22"/>
      <c r="E2534" s="22"/>
      <c r="G2534" s="22"/>
      <c r="H2534" s="22"/>
      <c r="I2534" s="22"/>
      <c r="K2534" s="22"/>
      <c r="L2534" s="22"/>
      <c r="M2534" s="22"/>
      <c r="O2534" s="22"/>
      <c r="P2534" s="22"/>
      <c r="Q2534" s="22"/>
    </row>
    <row r="2535" spans="2:17" x14ac:dyDescent="0.2">
      <c r="B2535" s="22"/>
      <c r="C2535" s="22"/>
      <c r="D2535" s="22"/>
      <c r="E2535" s="22"/>
      <c r="G2535" s="22"/>
      <c r="H2535" s="22"/>
      <c r="I2535" s="22"/>
      <c r="K2535" s="22"/>
      <c r="L2535" s="22"/>
      <c r="M2535" s="22"/>
      <c r="O2535" s="22"/>
      <c r="P2535" s="22"/>
      <c r="Q2535" s="22"/>
    </row>
    <row r="2536" spans="2:17" x14ac:dyDescent="0.2">
      <c r="B2536" s="22"/>
      <c r="C2536" s="22"/>
      <c r="D2536" s="22"/>
      <c r="E2536" s="22"/>
      <c r="G2536" s="22"/>
      <c r="H2536" s="22"/>
      <c r="I2536" s="22"/>
      <c r="K2536" s="22"/>
      <c r="L2536" s="22"/>
      <c r="M2536" s="22"/>
      <c r="O2536" s="22"/>
      <c r="P2536" s="22"/>
      <c r="Q2536" s="22"/>
    </row>
    <row r="2537" spans="2:17" x14ac:dyDescent="0.2">
      <c r="B2537" s="22"/>
      <c r="C2537" s="22"/>
      <c r="D2537" s="22"/>
      <c r="E2537" s="22"/>
      <c r="G2537" s="22"/>
      <c r="H2537" s="22"/>
      <c r="I2537" s="22"/>
      <c r="K2537" s="22"/>
      <c r="L2537" s="22"/>
      <c r="M2537" s="22"/>
      <c r="O2537" s="22"/>
      <c r="P2537" s="22"/>
      <c r="Q2537" s="22"/>
    </row>
    <row r="2538" spans="2:17" x14ac:dyDescent="0.2">
      <c r="B2538" s="22"/>
      <c r="C2538" s="22"/>
      <c r="D2538" s="22"/>
      <c r="E2538" s="22"/>
      <c r="G2538" s="22"/>
      <c r="H2538" s="22"/>
      <c r="I2538" s="22"/>
      <c r="K2538" s="22"/>
      <c r="L2538" s="22"/>
      <c r="M2538" s="22"/>
      <c r="O2538" s="22"/>
      <c r="P2538" s="22"/>
      <c r="Q2538" s="22"/>
    </row>
    <row r="2539" spans="2:17" x14ac:dyDescent="0.2">
      <c r="B2539" s="22"/>
      <c r="C2539" s="22"/>
      <c r="D2539" s="22"/>
      <c r="E2539" s="22"/>
      <c r="G2539" s="22"/>
      <c r="H2539" s="22"/>
      <c r="I2539" s="22"/>
      <c r="K2539" s="22"/>
      <c r="L2539" s="22"/>
      <c r="M2539" s="22"/>
      <c r="O2539" s="22"/>
      <c r="P2539" s="22"/>
      <c r="Q2539" s="22"/>
    </row>
    <row r="2540" spans="2:17" x14ac:dyDescent="0.2">
      <c r="B2540" s="22"/>
      <c r="C2540" s="22"/>
      <c r="D2540" s="22"/>
      <c r="E2540" s="22"/>
      <c r="G2540" s="22"/>
      <c r="H2540" s="22"/>
      <c r="I2540" s="22"/>
      <c r="K2540" s="22"/>
      <c r="L2540" s="22"/>
      <c r="M2540" s="22"/>
      <c r="O2540" s="22"/>
      <c r="P2540" s="22"/>
      <c r="Q2540" s="22"/>
    </row>
    <row r="2541" spans="2:17" x14ac:dyDescent="0.2">
      <c r="B2541" s="22"/>
      <c r="C2541" s="22"/>
      <c r="D2541" s="22"/>
      <c r="E2541" s="22"/>
      <c r="G2541" s="22"/>
      <c r="H2541" s="22"/>
      <c r="I2541" s="22"/>
      <c r="K2541" s="22"/>
      <c r="L2541" s="22"/>
      <c r="M2541" s="22"/>
      <c r="O2541" s="22"/>
      <c r="P2541" s="22"/>
      <c r="Q2541" s="22"/>
    </row>
    <row r="2542" spans="2:17" x14ac:dyDescent="0.2">
      <c r="B2542" s="22"/>
      <c r="C2542" s="22"/>
      <c r="D2542" s="22"/>
      <c r="E2542" s="22"/>
      <c r="G2542" s="22"/>
      <c r="H2542" s="22"/>
      <c r="I2542" s="22"/>
      <c r="K2542" s="22"/>
      <c r="L2542" s="22"/>
      <c r="M2542" s="22"/>
      <c r="O2542" s="22"/>
      <c r="P2542" s="22"/>
      <c r="Q2542" s="22"/>
    </row>
    <row r="2543" spans="2:17" x14ac:dyDescent="0.2">
      <c r="B2543" s="22"/>
      <c r="C2543" s="22"/>
      <c r="D2543" s="22"/>
      <c r="E2543" s="22"/>
      <c r="G2543" s="22"/>
      <c r="H2543" s="22"/>
      <c r="I2543" s="22"/>
      <c r="K2543" s="22"/>
      <c r="L2543" s="22"/>
      <c r="M2543" s="22"/>
      <c r="O2543" s="22"/>
      <c r="P2543" s="22"/>
      <c r="Q2543" s="22"/>
    </row>
    <row r="2544" spans="2:17" x14ac:dyDescent="0.2">
      <c r="B2544" s="22"/>
      <c r="C2544" s="22"/>
      <c r="D2544" s="22"/>
      <c r="E2544" s="22"/>
      <c r="G2544" s="22"/>
      <c r="H2544" s="22"/>
      <c r="I2544" s="22"/>
      <c r="K2544" s="22"/>
      <c r="L2544" s="22"/>
      <c r="M2544" s="22"/>
      <c r="O2544" s="22"/>
      <c r="P2544" s="22"/>
      <c r="Q2544" s="22"/>
    </row>
    <row r="2545" spans="2:17" x14ac:dyDescent="0.2">
      <c r="B2545" s="22"/>
      <c r="C2545" s="22"/>
      <c r="D2545" s="22"/>
      <c r="E2545" s="22"/>
      <c r="G2545" s="22"/>
      <c r="H2545" s="22"/>
      <c r="I2545" s="22"/>
      <c r="K2545" s="22"/>
      <c r="L2545" s="22"/>
      <c r="M2545" s="22"/>
      <c r="O2545" s="22"/>
      <c r="P2545" s="22"/>
      <c r="Q2545" s="22"/>
    </row>
    <row r="2546" spans="2:17" x14ac:dyDescent="0.2">
      <c r="B2546" s="22"/>
      <c r="C2546" s="22"/>
      <c r="D2546" s="22"/>
      <c r="E2546" s="22"/>
      <c r="G2546" s="22"/>
      <c r="H2546" s="22"/>
      <c r="I2546" s="22"/>
      <c r="K2546" s="22"/>
      <c r="L2546" s="22"/>
      <c r="M2546" s="22"/>
      <c r="O2546" s="22"/>
      <c r="P2546" s="22"/>
      <c r="Q2546" s="22"/>
    </row>
    <row r="2547" spans="2:17" x14ac:dyDescent="0.2">
      <c r="B2547" s="22"/>
      <c r="C2547" s="22"/>
      <c r="D2547" s="22"/>
      <c r="E2547" s="22"/>
      <c r="G2547" s="22"/>
      <c r="H2547" s="22"/>
      <c r="I2547" s="22"/>
      <c r="K2547" s="22"/>
      <c r="L2547" s="22"/>
      <c r="M2547" s="22"/>
      <c r="O2547" s="22"/>
      <c r="P2547" s="22"/>
      <c r="Q2547" s="22"/>
    </row>
    <row r="2548" spans="2:17" x14ac:dyDescent="0.2">
      <c r="B2548" s="22"/>
      <c r="C2548" s="22"/>
      <c r="D2548" s="22"/>
      <c r="E2548" s="22"/>
      <c r="G2548" s="22"/>
      <c r="H2548" s="22"/>
      <c r="I2548" s="22"/>
      <c r="K2548" s="22"/>
      <c r="L2548" s="22"/>
      <c r="M2548" s="22"/>
      <c r="O2548" s="22"/>
      <c r="P2548" s="22"/>
      <c r="Q2548" s="22"/>
    </row>
    <row r="2549" spans="2:17" x14ac:dyDescent="0.2">
      <c r="B2549" s="22"/>
      <c r="C2549" s="22"/>
      <c r="D2549" s="22"/>
      <c r="E2549" s="22"/>
      <c r="G2549" s="22"/>
      <c r="H2549" s="22"/>
      <c r="I2549" s="22"/>
      <c r="K2549" s="22"/>
      <c r="L2549" s="22"/>
      <c r="M2549" s="22"/>
      <c r="O2549" s="22"/>
      <c r="P2549" s="22"/>
      <c r="Q2549" s="22"/>
    </row>
    <row r="2550" spans="2:17" x14ac:dyDescent="0.2">
      <c r="B2550" s="22"/>
      <c r="C2550" s="22"/>
      <c r="D2550" s="22"/>
      <c r="E2550" s="22"/>
      <c r="G2550" s="22"/>
      <c r="H2550" s="22"/>
      <c r="I2550" s="22"/>
      <c r="K2550" s="22"/>
      <c r="L2550" s="22"/>
      <c r="M2550" s="22"/>
      <c r="O2550" s="22"/>
      <c r="P2550" s="22"/>
      <c r="Q2550" s="22"/>
    </row>
    <row r="2551" spans="2:17" x14ac:dyDescent="0.2">
      <c r="B2551" s="22"/>
      <c r="C2551" s="22"/>
      <c r="D2551" s="22"/>
      <c r="E2551" s="22"/>
      <c r="G2551" s="22"/>
      <c r="H2551" s="22"/>
      <c r="I2551" s="22"/>
      <c r="K2551" s="22"/>
      <c r="L2551" s="22"/>
      <c r="M2551" s="22"/>
      <c r="O2551" s="22"/>
      <c r="P2551" s="22"/>
      <c r="Q2551" s="22"/>
    </row>
    <row r="2552" spans="2:17" x14ac:dyDescent="0.2">
      <c r="B2552" s="22"/>
      <c r="C2552" s="22"/>
      <c r="D2552" s="22"/>
      <c r="E2552" s="22"/>
      <c r="G2552" s="22"/>
      <c r="H2552" s="22"/>
      <c r="I2552" s="22"/>
      <c r="K2552" s="22"/>
      <c r="L2552" s="22"/>
      <c r="M2552" s="22"/>
      <c r="O2552" s="22"/>
      <c r="P2552" s="22"/>
      <c r="Q2552" s="22"/>
    </row>
    <row r="2553" spans="2:17" x14ac:dyDescent="0.2">
      <c r="B2553" s="22"/>
      <c r="C2553" s="22"/>
      <c r="D2553" s="22"/>
      <c r="E2553" s="22"/>
      <c r="G2553" s="22"/>
      <c r="H2553" s="22"/>
      <c r="I2553" s="22"/>
      <c r="K2553" s="22"/>
      <c r="L2553" s="22"/>
      <c r="M2553" s="22"/>
      <c r="O2553" s="22"/>
      <c r="P2553" s="22"/>
      <c r="Q2553" s="22"/>
    </row>
    <row r="2554" spans="2:17" x14ac:dyDescent="0.2">
      <c r="B2554" s="22"/>
      <c r="C2554" s="22"/>
      <c r="D2554" s="22"/>
      <c r="E2554" s="22"/>
      <c r="G2554" s="22"/>
      <c r="H2554" s="22"/>
      <c r="I2554" s="22"/>
      <c r="K2554" s="22"/>
      <c r="L2554" s="22"/>
      <c r="M2554" s="22"/>
      <c r="O2554" s="22"/>
      <c r="P2554" s="22"/>
      <c r="Q2554" s="22"/>
    </row>
    <row r="2555" spans="2:17" x14ac:dyDescent="0.2">
      <c r="B2555" s="22"/>
      <c r="C2555" s="22"/>
      <c r="D2555" s="22"/>
      <c r="E2555" s="22"/>
      <c r="G2555" s="22"/>
      <c r="H2555" s="22"/>
      <c r="I2555" s="22"/>
      <c r="K2555" s="22"/>
      <c r="L2555" s="22"/>
      <c r="M2555" s="22"/>
      <c r="O2555" s="22"/>
      <c r="P2555" s="22"/>
      <c r="Q2555" s="22"/>
    </row>
    <row r="2556" spans="2:17" x14ac:dyDescent="0.2">
      <c r="B2556" s="22"/>
      <c r="C2556" s="22"/>
      <c r="D2556" s="22"/>
      <c r="E2556" s="22"/>
      <c r="G2556" s="22"/>
      <c r="H2556" s="22"/>
      <c r="I2556" s="22"/>
      <c r="K2556" s="22"/>
      <c r="L2556" s="22"/>
      <c r="M2556" s="22"/>
      <c r="O2556" s="22"/>
      <c r="P2556" s="22"/>
      <c r="Q2556" s="22"/>
    </row>
    <row r="2557" spans="2:17" x14ac:dyDescent="0.2">
      <c r="B2557" s="22"/>
      <c r="C2557" s="22"/>
      <c r="D2557" s="22"/>
      <c r="E2557" s="22"/>
      <c r="G2557" s="22"/>
      <c r="H2557" s="22"/>
      <c r="I2557" s="22"/>
      <c r="K2557" s="22"/>
      <c r="L2557" s="22"/>
      <c r="M2557" s="22"/>
      <c r="O2557" s="22"/>
      <c r="P2557" s="22"/>
      <c r="Q2557" s="22"/>
    </row>
    <row r="2558" spans="2:17" x14ac:dyDescent="0.2">
      <c r="B2558" s="22"/>
      <c r="C2558" s="22"/>
      <c r="D2558" s="22"/>
      <c r="E2558" s="22"/>
      <c r="G2558" s="22"/>
      <c r="H2558" s="22"/>
      <c r="I2558" s="22"/>
      <c r="K2558" s="22"/>
      <c r="L2558" s="22"/>
      <c r="M2558" s="22"/>
      <c r="O2558" s="22"/>
      <c r="P2558" s="22"/>
      <c r="Q2558" s="22"/>
    </row>
    <row r="2559" spans="2:17" x14ac:dyDescent="0.2">
      <c r="B2559" s="22"/>
      <c r="C2559" s="22"/>
      <c r="D2559" s="22"/>
      <c r="E2559" s="22"/>
      <c r="G2559" s="22"/>
      <c r="H2559" s="22"/>
      <c r="I2559" s="22"/>
      <c r="K2559" s="22"/>
      <c r="L2559" s="22"/>
      <c r="M2559" s="22"/>
      <c r="O2559" s="22"/>
      <c r="P2559" s="22"/>
      <c r="Q2559" s="22"/>
    </row>
    <row r="2560" spans="2:17" x14ac:dyDescent="0.2">
      <c r="B2560" s="22"/>
      <c r="C2560" s="22"/>
      <c r="D2560" s="22"/>
      <c r="E2560" s="22"/>
      <c r="G2560" s="22"/>
      <c r="H2560" s="22"/>
      <c r="I2560" s="22"/>
      <c r="K2560" s="22"/>
      <c r="L2560" s="22"/>
      <c r="M2560" s="22"/>
      <c r="O2560" s="22"/>
      <c r="P2560" s="22"/>
      <c r="Q2560" s="22"/>
    </row>
    <row r="2561" spans="2:17" x14ac:dyDescent="0.2">
      <c r="B2561" s="22"/>
      <c r="C2561" s="22"/>
      <c r="D2561" s="22"/>
      <c r="E2561" s="22"/>
      <c r="G2561" s="22"/>
      <c r="H2561" s="22"/>
      <c r="I2561" s="22"/>
      <c r="K2561" s="22"/>
      <c r="L2561" s="22"/>
      <c r="M2561" s="22"/>
      <c r="O2561" s="22"/>
      <c r="P2561" s="22"/>
      <c r="Q2561" s="22"/>
    </row>
    <row r="2562" spans="2:17" x14ac:dyDescent="0.2">
      <c r="B2562" s="22"/>
      <c r="C2562" s="22"/>
      <c r="D2562" s="22"/>
      <c r="E2562" s="22"/>
      <c r="G2562" s="22"/>
      <c r="H2562" s="22"/>
      <c r="I2562" s="22"/>
      <c r="K2562" s="22"/>
      <c r="L2562" s="22"/>
      <c r="M2562" s="22"/>
      <c r="O2562" s="22"/>
      <c r="P2562" s="22"/>
      <c r="Q2562" s="22"/>
    </row>
    <row r="2563" spans="2:17" x14ac:dyDescent="0.2">
      <c r="B2563" s="22"/>
      <c r="C2563" s="22"/>
      <c r="D2563" s="22"/>
      <c r="E2563" s="22"/>
      <c r="G2563" s="22"/>
      <c r="H2563" s="22"/>
      <c r="I2563" s="22"/>
      <c r="K2563" s="22"/>
      <c r="L2563" s="22"/>
      <c r="M2563" s="22"/>
      <c r="O2563" s="22"/>
      <c r="P2563" s="22"/>
      <c r="Q2563" s="22"/>
    </row>
    <row r="2564" spans="2:17" x14ac:dyDescent="0.2">
      <c r="B2564" s="22"/>
      <c r="C2564" s="22"/>
      <c r="D2564" s="22"/>
      <c r="E2564" s="22"/>
      <c r="G2564" s="22"/>
      <c r="H2564" s="22"/>
      <c r="I2564" s="22"/>
      <c r="K2564" s="22"/>
      <c r="L2564" s="22"/>
      <c r="M2564" s="22"/>
      <c r="O2564" s="22"/>
      <c r="P2564" s="22"/>
      <c r="Q2564" s="22"/>
    </row>
    <row r="2565" spans="2:17" x14ac:dyDescent="0.2">
      <c r="B2565" s="22"/>
      <c r="C2565" s="22"/>
      <c r="D2565" s="22"/>
      <c r="E2565" s="22"/>
      <c r="G2565" s="22"/>
      <c r="H2565" s="22"/>
      <c r="I2565" s="22"/>
      <c r="K2565" s="22"/>
      <c r="L2565" s="22"/>
      <c r="M2565" s="22"/>
      <c r="O2565" s="22"/>
      <c r="P2565" s="22"/>
      <c r="Q2565" s="22"/>
    </row>
    <row r="2566" spans="2:17" x14ac:dyDescent="0.2">
      <c r="B2566" s="22"/>
      <c r="C2566" s="22"/>
      <c r="D2566" s="22"/>
      <c r="E2566" s="22"/>
      <c r="G2566" s="22"/>
      <c r="H2566" s="22"/>
      <c r="I2566" s="22"/>
      <c r="K2566" s="22"/>
      <c r="L2566" s="22"/>
      <c r="M2566" s="22"/>
      <c r="O2566" s="22"/>
      <c r="P2566" s="22"/>
      <c r="Q2566" s="22"/>
    </row>
    <row r="2567" spans="2:17" x14ac:dyDescent="0.2">
      <c r="B2567" s="22"/>
      <c r="C2567" s="22"/>
      <c r="D2567" s="22"/>
      <c r="E2567" s="22"/>
      <c r="G2567" s="22"/>
      <c r="H2567" s="22"/>
      <c r="I2567" s="22"/>
      <c r="K2567" s="22"/>
      <c r="L2567" s="22"/>
      <c r="M2567" s="22"/>
      <c r="O2567" s="22"/>
      <c r="P2567" s="22"/>
      <c r="Q2567" s="22"/>
    </row>
    <row r="2568" spans="2:17" x14ac:dyDescent="0.2">
      <c r="B2568" s="22"/>
      <c r="C2568" s="22"/>
      <c r="D2568" s="22"/>
      <c r="E2568" s="22"/>
      <c r="G2568" s="22"/>
      <c r="H2568" s="22"/>
      <c r="I2568" s="22"/>
      <c r="K2568" s="22"/>
      <c r="L2568" s="22"/>
      <c r="M2568" s="22"/>
      <c r="O2568" s="22"/>
      <c r="P2568" s="22"/>
      <c r="Q2568" s="22"/>
    </row>
    <row r="2569" spans="2:17" x14ac:dyDescent="0.2">
      <c r="B2569" s="22"/>
      <c r="C2569" s="22"/>
      <c r="D2569" s="22"/>
      <c r="E2569" s="22"/>
      <c r="G2569" s="22"/>
      <c r="H2569" s="22"/>
      <c r="I2569" s="22"/>
      <c r="K2569" s="22"/>
      <c r="L2569" s="22"/>
      <c r="M2569" s="22"/>
      <c r="O2569" s="22"/>
      <c r="P2569" s="22"/>
      <c r="Q2569" s="22"/>
    </row>
    <row r="2570" spans="2:17" x14ac:dyDescent="0.2">
      <c r="B2570" s="22"/>
      <c r="C2570" s="22"/>
      <c r="D2570" s="22"/>
      <c r="E2570" s="22"/>
      <c r="G2570" s="22"/>
      <c r="H2570" s="22"/>
      <c r="I2570" s="22"/>
      <c r="K2570" s="22"/>
      <c r="L2570" s="22"/>
      <c r="M2570" s="22"/>
      <c r="O2570" s="22"/>
      <c r="P2570" s="22"/>
      <c r="Q2570" s="22"/>
    </row>
    <row r="2571" spans="2:17" x14ac:dyDescent="0.2">
      <c r="B2571" s="22"/>
      <c r="C2571" s="22"/>
      <c r="D2571" s="22"/>
      <c r="E2571" s="22"/>
      <c r="G2571" s="22"/>
      <c r="H2571" s="22"/>
      <c r="I2571" s="22"/>
      <c r="K2571" s="22"/>
      <c r="L2571" s="22"/>
      <c r="M2571" s="22"/>
      <c r="O2571" s="22"/>
      <c r="P2571" s="22"/>
      <c r="Q2571" s="22"/>
    </row>
    <row r="2572" spans="2:17" x14ac:dyDescent="0.2">
      <c r="B2572" s="22"/>
      <c r="C2572" s="22"/>
      <c r="D2572" s="22"/>
      <c r="E2572" s="22"/>
      <c r="G2572" s="22"/>
      <c r="H2572" s="22"/>
      <c r="I2572" s="22"/>
      <c r="K2572" s="22"/>
      <c r="L2572" s="22"/>
      <c r="M2572" s="22"/>
      <c r="O2572" s="22"/>
      <c r="P2572" s="22"/>
      <c r="Q2572" s="22"/>
    </row>
    <row r="2573" spans="2:17" x14ac:dyDescent="0.2">
      <c r="B2573" s="22"/>
      <c r="C2573" s="22"/>
      <c r="D2573" s="22"/>
      <c r="E2573" s="22"/>
      <c r="G2573" s="22"/>
      <c r="H2573" s="22"/>
      <c r="I2573" s="22"/>
      <c r="K2573" s="22"/>
      <c r="L2573" s="22"/>
      <c r="M2573" s="22"/>
      <c r="O2573" s="22"/>
      <c r="P2573" s="22"/>
      <c r="Q2573" s="22"/>
    </row>
    <row r="2574" spans="2:17" x14ac:dyDescent="0.2">
      <c r="B2574" s="22"/>
      <c r="C2574" s="22"/>
      <c r="D2574" s="22"/>
      <c r="E2574" s="22"/>
      <c r="G2574" s="22"/>
      <c r="H2574" s="22"/>
      <c r="I2574" s="22"/>
      <c r="K2574" s="22"/>
      <c r="L2574" s="22"/>
      <c r="M2574" s="22"/>
      <c r="O2574" s="22"/>
      <c r="P2574" s="22"/>
      <c r="Q2574" s="22"/>
    </row>
    <row r="2575" spans="2:17" x14ac:dyDescent="0.2">
      <c r="B2575" s="22"/>
      <c r="C2575" s="22"/>
      <c r="D2575" s="22"/>
      <c r="E2575" s="22"/>
      <c r="G2575" s="22"/>
      <c r="H2575" s="22"/>
      <c r="I2575" s="22"/>
      <c r="K2575" s="22"/>
      <c r="L2575" s="22"/>
      <c r="M2575" s="22"/>
      <c r="O2575" s="22"/>
      <c r="P2575" s="22"/>
      <c r="Q2575" s="22"/>
    </row>
    <row r="2576" spans="2:17" x14ac:dyDescent="0.2">
      <c r="B2576" s="22"/>
      <c r="C2576" s="22"/>
      <c r="D2576" s="22"/>
      <c r="E2576" s="22"/>
      <c r="G2576" s="22"/>
      <c r="H2576" s="22"/>
      <c r="I2576" s="22"/>
      <c r="K2576" s="22"/>
      <c r="L2576" s="22"/>
      <c r="M2576" s="22"/>
      <c r="O2576" s="22"/>
      <c r="P2576" s="22"/>
      <c r="Q2576" s="22"/>
    </row>
    <row r="2577" spans="2:17" x14ac:dyDescent="0.2">
      <c r="B2577" s="22"/>
      <c r="C2577" s="22"/>
      <c r="D2577" s="22"/>
      <c r="E2577" s="22"/>
      <c r="G2577" s="22"/>
      <c r="H2577" s="22"/>
      <c r="I2577" s="22"/>
      <c r="K2577" s="22"/>
      <c r="L2577" s="22"/>
      <c r="M2577" s="22"/>
      <c r="O2577" s="22"/>
      <c r="P2577" s="22"/>
      <c r="Q2577" s="22"/>
    </row>
    <row r="2578" spans="2:17" x14ac:dyDescent="0.2">
      <c r="B2578" s="22"/>
      <c r="C2578" s="22"/>
      <c r="D2578" s="22"/>
      <c r="E2578" s="22"/>
      <c r="G2578" s="22"/>
      <c r="H2578" s="22"/>
      <c r="I2578" s="22"/>
      <c r="K2578" s="22"/>
      <c r="L2578" s="22"/>
      <c r="M2578" s="22"/>
      <c r="O2578" s="22"/>
      <c r="P2578" s="22"/>
      <c r="Q2578" s="22"/>
    </row>
    <row r="2579" spans="2:17" x14ac:dyDescent="0.2">
      <c r="B2579" s="22"/>
      <c r="C2579" s="22"/>
      <c r="D2579" s="22"/>
      <c r="E2579" s="22"/>
      <c r="G2579" s="22"/>
      <c r="H2579" s="22"/>
      <c r="I2579" s="22"/>
      <c r="K2579" s="22"/>
      <c r="L2579" s="22"/>
      <c r="M2579" s="22"/>
      <c r="O2579" s="22"/>
      <c r="P2579" s="22"/>
      <c r="Q2579" s="22"/>
    </row>
    <row r="2580" spans="2:17" x14ac:dyDescent="0.2">
      <c r="B2580" s="22"/>
      <c r="C2580" s="22"/>
      <c r="D2580" s="22"/>
      <c r="E2580" s="22"/>
      <c r="G2580" s="22"/>
      <c r="H2580" s="22"/>
      <c r="I2580" s="22"/>
      <c r="K2580" s="22"/>
      <c r="L2580" s="22"/>
      <c r="M2580" s="22"/>
      <c r="O2580" s="22"/>
      <c r="P2580" s="22"/>
      <c r="Q2580" s="22"/>
    </row>
    <row r="2581" spans="2:17" x14ac:dyDescent="0.2">
      <c r="B2581" s="22"/>
      <c r="C2581" s="22"/>
      <c r="D2581" s="22"/>
      <c r="E2581" s="22"/>
      <c r="G2581" s="22"/>
      <c r="H2581" s="22"/>
      <c r="I2581" s="22"/>
      <c r="K2581" s="22"/>
      <c r="L2581" s="22"/>
      <c r="M2581" s="22"/>
      <c r="O2581" s="22"/>
      <c r="P2581" s="22"/>
      <c r="Q2581" s="22"/>
    </row>
    <row r="2582" spans="2:17" x14ac:dyDescent="0.2">
      <c r="B2582" s="22"/>
      <c r="C2582" s="22"/>
      <c r="D2582" s="22"/>
      <c r="E2582" s="22"/>
      <c r="G2582" s="22"/>
      <c r="H2582" s="22"/>
      <c r="I2582" s="22"/>
      <c r="K2582" s="22"/>
      <c r="L2582" s="22"/>
      <c r="M2582" s="22"/>
      <c r="O2582" s="22"/>
      <c r="P2582" s="22"/>
      <c r="Q2582" s="22"/>
    </row>
    <row r="2583" spans="2:17" x14ac:dyDescent="0.2">
      <c r="B2583" s="22"/>
      <c r="C2583" s="22"/>
      <c r="D2583" s="22"/>
      <c r="E2583" s="22"/>
      <c r="G2583" s="22"/>
      <c r="H2583" s="22"/>
      <c r="I2583" s="22"/>
      <c r="K2583" s="22"/>
      <c r="L2583" s="22"/>
      <c r="M2583" s="22"/>
      <c r="O2583" s="22"/>
      <c r="P2583" s="22"/>
      <c r="Q2583" s="22"/>
    </row>
    <row r="2584" spans="2:17" x14ac:dyDescent="0.2">
      <c r="B2584" s="22"/>
      <c r="C2584" s="22"/>
      <c r="D2584" s="22"/>
      <c r="E2584" s="22"/>
      <c r="G2584" s="22"/>
      <c r="H2584" s="22"/>
      <c r="I2584" s="22"/>
      <c r="K2584" s="22"/>
      <c r="L2584" s="22"/>
      <c r="M2584" s="22"/>
      <c r="O2584" s="22"/>
      <c r="P2584" s="22"/>
      <c r="Q2584" s="22"/>
    </row>
    <row r="2585" spans="2:17" x14ac:dyDescent="0.2">
      <c r="B2585" s="22"/>
      <c r="C2585" s="22"/>
      <c r="D2585" s="22"/>
      <c r="E2585" s="22"/>
      <c r="G2585" s="22"/>
      <c r="H2585" s="22"/>
      <c r="I2585" s="22"/>
      <c r="K2585" s="22"/>
      <c r="L2585" s="22"/>
      <c r="M2585" s="22"/>
      <c r="O2585" s="22"/>
      <c r="P2585" s="22"/>
      <c r="Q2585" s="22"/>
    </row>
    <row r="2586" spans="2:17" x14ac:dyDescent="0.2">
      <c r="B2586" s="22"/>
      <c r="C2586" s="22"/>
      <c r="D2586" s="22"/>
      <c r="E2586" s="22"/>
      <c r="G2586" s="22"/>
      <c r="H2586" s="22"/>
      <c r="I2586" s="22"/>
      <c r="K2586" s="22"/>
      <c r="L2586" s="22"/>
      <c r="M2586" s="22"/>
      <c r="O2586" s="22"/>
      <c r="P2586" s="22"/>
      <c r="Q2586" s="22"/>
    </row>
    <row r="2587" spans="2:17" x14ac:dyDescent="0.2">
      <c r="B2587" s="22"/>
      <c r="C2587" s="22"/>
      <c r="D2587" s="22"/>
      <c r="E2587" s="22"/>
      <c r="G2587" s="22"/>
      <c r="H2587" s="22"/>
      <c r="I2587" s="22"/>
      <c r="K2587" s="22"/>
      <c r="L2587" s="22"/>
      <c r="M2587" s="22"/>
      <c r="O2587" s="22"/>
      <c r="P2587" s="22"/>
      <c r="Q2587" s="22"/>
    </row>
    <row r="2588" spans="2:17" x14ac:dyDescent="0.2">
      <c r="B2588" s="22"/>
      <c r="C2588" s="22"/>
      <c r="D2588" s="22"/>
      <c r="E2588" s="22"/>
      <c r="G2588" s="22"/>
      <c r="H2588" s="22"/>
      <c r="I2588" s="22"/>
      <c r="K2588" s="22"/>
      <c r="L2588" s="22"/>
      <c r="M2588" s="22"/>
      <c r="O2588" s="22"/>
      <c r="P2588" s="22"/>
      <c r="Q2588" s="22"/>
    </row>
    <row r="2589" spans="2:17" x14ac:dyDescent="0.2">
      <c r="B2589" s="22"/>
      <c r="C2589" s="22"/>
      <c r="D2589" s="22"/>
      <c r="E2589" s="22"/>
      <c r="G2589" s="22"/>
      <c r="H2589" s="22"/>
      <c r="I2589" s="22"/>
      <c r="K2589" s="22"/>
      <c r="L2589" s="22"/>
      <c r="M2589" s="22"/>
      <c r="O2589" s="22"/>
      <c r="P2589" s="22"/>
      <c r="Q2589" s="22"/>
    </row>
    <row r="2590" spans="2:17" x14ac:dyDescent="0.2">
      <c r="B2590" s="22"/>
      <c r="C2590" s="22"/>
      <c r="D2590" s="22"/>
      <c r="E2590" s="22"/>
      <c r="G2590" s="22"/>
      <c r="H2590" s="22"/>
      <c r="I2590" s="22"/>
      <c r="K2590" s="22"/>
      <c r="L2590" s="22"/>
      <c r="M2590" s="22"/>
      <c r="O2590" s="22"/>
      <c r="P2590" s="22"/>
      <c r="Q2590" s="22"/>
    </row>
    <row r="2591" spans="2:17" x14ac:dyDescent="0.2">
      <c r="B2591" s="22"/>
      <c r="C2591" s="22"/>
      <c r="D2591" s="22"/>
      <c r="E2591" s="22"/>
      <c r="G2591" s="22"/>
      <c r="H2591" s="22"/>
      <c r="I2591" s="22"/>
      <c r="K2591" s="22"/>
      <c r="L2591" s="22"/>
      <c r="M2591" s="22"/>
      <c r="O2591" s="22"/>
      <c r="P2591" s="22"/>
      <c r="Q2591" s="22"/>
    </row>
    <row r="2592" spans="2:17" x14ac:dyDescent="0.2">
      <c r="B2592" s="22"/>
      <c r="C2592" s="22"/>
      <c r="D2592" s="22"/>
      <c r="E2592" s="22"/>
      <c r="G2592" s="22"/>
      <c r="H2592" s="22"/>
      <c r="I2592" s="22"/>
      <c r="K2592" s="22"/>
      <c r="L2592" s="22"/>
      <c r="M2592" s="22"/>
      <c r="O2592" s="22"/>
      <c r="P2592" s="22"/>
      <c r="Q2592" s="22"/>
    </row>
    <row r="2593" spans="2:17" x14ac:dyDescent="0.2">
      <c r="B2593" s="22"/>
      <c r="C2593" s="22"/>
      <c r="D2593" s="22"/>
      <c r="E2593" s="22"/>
      <c r="G2593" s="22"/>
      <c r="H2593" s="22"/>
      <c r="I2593" s="22"/>
      <c r="K2593" s="22"/>
      <c r="L2593" s="22"/>
      <c r="M2593" s="22"/>
      <c r="O2593" s="22"/>
      <c r="P2593" s="22"/>
      <c r="Q2593" s="22"/>
    </row>
    <row r="2594" spans="2:17" x14ac:dyDescent="0.2">
      <c r="B2594" s="22"/>
      <c r="C2594" s="22"/>
      <c r="D2594" s="22"/>
      <c r="E2594" s="22"/>
      <c r="G2594" s="22"/>
      <c r="H2594" s="22"/>
      <c r="I2594" s="22"/>
      <c r="K2594" s="22"/>
      <c r="L2594" s="22"/>
      <c r="M2594" s="22"/>
      <c r="O2594" s="22"/>
      <c r="P2594" s="22"/>
      <c r="Q2594" s="22"/>
    </row>
    <row r="2595" spans="2:17" x14ac:dyDescent="0.2">
      <c r="B2595" s="22"/>
      <c r="C2595" s="22"/>
      <c r="D2595" s="22"/>
      <c r="E2595" s="22"/>
      <c r="G2595" s="22"/>
      <c r="H2595" s="22"/>
      <c r="I2595" s="22"/>
      <c r="K2595" s="22"/>
      <c r="L2595" s="22"/>
      <c r="M2595" s="22"/>
      <c r="O2595" s="22"/>
      <c r="P2595" s="22"/>
      <c r="Q2595" s="22"/>
    </row>
    <row r="2596" spans="2:17" x14ac:dyDescent="0.2">
      <c r="B2596" s="22"/>
      <c r="C2596" s="22"/>
      <c r="D2596" s="22"/>
      <c r="E2596" s="22"/>
      <c r="G2596" s="22"/>
      <c r="H2596" s="22"/>
      <c r="I2596" s="22"/>
      <c r="K2596" s="22"/>
      <c r="L2596" s="22"/>
      <c r="M2596" s="22"/>
      <c r="O2596" s="22"/>
      <c r="P2596" s="22"/>
      <c r="Q2596" s="22"/>
    </row>
    <row r="2597" spans="2:17" x14ac:dyDescent="0.2">
      <c r="B2597" s="22"/>
      <c r="C2597" s="22"/>
      <c r="D2597" s="22"/>
      <c r="E2597" s="22"/>
      <c r="G2597" s="22"/>
      <c r="H2597" s="22"/>
      <c r="I2597" s="22"/>
      <c r="K2597" s="22"/>
      <c r="L2597" s="22"/>
      <c r="M2597" s="22"/>
      <c r="O2597" s="22"/>
      <c r="P2597" s="22"/>
      <c r="Q2597" s="22"/>
    </row>
    <row r="2598" spans="2:17" x14ac:dyDescent="0.2">
      <c r="B2598" s="22"/>
      <c r="C2598" s="22"/>
      <c r="D2598" s="22"/>
      <c r="E2598" s="22"/>
      <c r="G2598" s="22"/>
      <c r="H2598" s="22"/>
      <c r="I2598" s="22"/>
      <c r="K2598" s="22"/>
      <c r="L2598" s="22"/>
      <c r="M2598" s="22"/>
      <c r="O2598" s="22"/>
      <c r="P2598" s="22"/>
      <c r="Q2598" s="22"/>
    </row>
    <row r="2599" spans="2:17" x14ac:dyDescent="0.2">
      <c r="B2599" s="22"/>
      <c r="C2599" s="22"/>
      <c r="D2599" s="22"/>
      <c r="E2599" s="22"/>
      <c r="G2599" s="22"/>
      <c r="H2599" s="22"/>
      <c r="I2599" s="22"/>
      <c r="K2599" s="22"/>
      <c r="L2599" s="22"/>
      <c r="M2599" s="22"/>
      <c r="O2599" s="22"/>
      <c r="P2599" s="22"/>
      <c r="Q2599" s="22"/>
    </row>
    <row r="2600" spans="2:17" x14ac:dyDescent="0.2">
      <c r="B2600" s="22"/>
      <c r="C2600" s="22"/>
      <c r="D2600" s="22"/>
      <c r="E2600" s="22"/>
      <c r="G2600" s="22"/>
      <c r="H2600" s="22"/>
      <c r="I2600" s="22"/>
      <c r="K2600" s="22"/>
      <c r="L2600" s="22"/>
      <c r="M2600" s="22"/>
      <c r="O2600" s="22"/>
      <c r="P2600" s="22"/>
      <c r="Q2600" s="22"/>
    </row>
    <row r="2601" spans="2:17" x14ac:dyDescent="0.2">
      <c r="B2601" s="22"/>
      <c r="C2601" s="22"/>
      <c r="D2601" s="22"/>
      <c r="E2601" s="22"/>
      <c r="G2601" s="22"/>
      <c r="H2601" s="22"/>
      <c r="I2601" s="22"/>
      <c r="K2601" s="22"/>
      <c r="L2601" s="22"/>
      <c r="M2601" s="22"/>
      <c r="O2601" s="22"/>
      <c r="P2601" s="22"/>
      <c r="Q2601" s="22"/>
    </row>
    <row r="2602" spans="2:17" x14ac:dyDescent="0.2">
      <c r="B2602" s="22"/>
      <c r="C2602" s="22"/>
      <c r="D2602" s="22"/>
      <c r="E2602" s="22"/>
      <c r="G2602" s="22"/>
      <c r="H2602" s="22"/>
      <c r="I2602" s="22"/>
      <c r="K2602" s="22"/>
      <c r="L2602" s="22"/>
      <c r="M2602" s="22"/>
      <c r="O2602" s="22"/>
      <c r="P2602" s="22"/>
      <c r="Q2602" s="22"/>
    </row>
    <row r="2603" spans="2:17" x14ac:dyDescent="0.2">
      <c r="B2603" s="22"/>
      <c r="C2603" s="22"/>
      <c r="D2603" s="22"/>
      <c r="E2603" s="22"/>
      <c r="G2603" s="22"/>
      <c r="H2603" s="22"/>
      <c r="I2603" s="22"/>
      <c r="K2603" s="22"/>
      <c r="L2603" s="22"/>
      <c r="M2603" s="22"/>
      <c r="O2603" s="22"/>
      <c r="P2603" s="22"/>
      <c r="Q2603" s="22"/>
    </row>
    <row r="2604" spans="2:17" x14ac:dyDescent="0.2">
      <c r="B2604" s="22"/>
      <c r="C2604" s="22"/>
      <c r="D2604" s="22"/>
      <c r="E2604" s="22"/>
      <c r="G2604" s="22"/>
      <c r="H2604" s="22"/>
      <c r="I2604" s="22"/>
      <c r="K2604" s="22"/>
      <c r="L2604" s="22"/>
      <c r="M2604" s="22"/>
      <c r="O2604" s="22"/>
      <c r="P2604" s="22"/>
      <c r="Q2604" s="22"/>
    </row>
    <row r="2605" spans="2:17" x14ac:dyDescent="0.2">
      <c r="B2605" s="22"/>
      <c r="C2605" s="22"/>
      <c r="D2605" s="22"/>
      <c r="E2605" s="22"/>
      <c r="G2605" s="22"/>
      <c r="H2605" s="22"/>
      <c r="I2605" s="22"/>
      <c r="K2605" s="22"/>
      <c r="L2605" s="22"/>
      <c r="M2605" s="22"/>
      <c r="O2605" s="22"/>
      <c r="P2605" s="22"/>
      <c r="Q2605" s="22"/>
    </row>
    <row r="2606" spans="2:17" x14ac:dyDescent="0.2">
      <c r="B2606" s="22"/>
      <c r="C2606" s="22"/>
      <c r="D2606" s="22"/>
      <c r="E2606" s="22"/>
      <c r="G2606" s="22"/>
      <c r="H2606" s="22"/>
      <c r="I2606" s="22"/>
      <c r="K2606" s="22"/>
      <c r="L2606" s="22"/>
      <c r="M2606" s="22"/>
      <c r="O2606" s="22"/>
      <c r="P2606" s="22"/>
      <c r="Q2606" s="22"/>
    </row>
    <row r="2607" spans="2:17" x14ac:dyDescent="0.2">
      <c r="B2607" s="22"/>
      <c r="C2607" s="22"/>
      <c r="D2607" s="22"/>
      <c r="E2607" s="22"/>
      <c r="G2607" s="22"/>
      <c r="H2607" s="22"/>
      <c r="I2607" s="22"/>
      <c r="K2607" s="22"/>
      <c r="L2607" s="22"/>
      <c r="M2607" s="22"/>
      <c r="O2607" s="22"/>
      <c r="P2607" s="22"/>
      <c r="Q2607" s="22"/>
    </row>
    <row r="2608" spans="2:17" x14ac:dyDescent="0.2">
      <c r="B2608" s="22"/>
      <c r="C2608" s="22"/>
      <c r="D2608" s="22"/>
      <c r="E2608" s="22"/>
      <c r="G2608" s="22"/>
      <c r="H2608" s="22"/>
      <c r="I2608" s="22"/>
      <c r="K2608" s="22"/>
      <c r="L2608" s="22"/>
      <c r="M2608" s="22"/>
      <c r="O2608" s="22"/>
      <c r="P2608" s="22"/>
      <c r="Q2608" s="22"/>
    </row>
    <row r="2609" spans="2:17" x14ac:dyDescent="0.2">
      <c r="B2609" s="22"/>
      <c r="C2609" s="22"/>
      <c r="D2609" s="22"/>
      <c r="E2609" s="22"/>
      <c r="G2609" s="22"/>
      <c r="H2609" s="22"/>
      <c r="I2609" s="22"/>
      <c r="K2609" s="22"/>
      <c r="L2609" s="22"/>
      <c r="M2609" s="22"/>
      <c r="O2609" s="22"/>
      <c r="P2609" s="22"/>
      <c r="Q2609" s="22"/>
    </row>
    <row r="2610" spans="2:17" x14ac:dyDescent="0.2">
      <c r="B2610" s="22"/>
      <c r="C2610" s="22"/>
      <c r="D2610" s="22"/>
      <c r="E2610" s="22"/>
      <c r="G2610" s="22"/>
      <c r="H2610" s="22"/>
      <c r="I2610" s="22"/>
      <c r="K2610" s="22"/>
      <c r="L2610" s="22"/>
      <c r="M2610" s="22"/>
      <c r="O2610" s="22"/>
      <c r="P2610" s="22"/>
      <c r="Q2610" s="22"/>
    </row>
    <row r="2611" spans="2:17" x14ac:dyDescent="0.2">
      <c r="B2611" s="22"/>
      <c r="C2611" s="22"/>
      <c r="D2611" s="22"/>
      <c r="E2611" s="22"/>
      <c r="G2611" s="22"/>
      <c r="H2611" s="22"/>
      <c r="I2611" s="22"/>
      <c r="K2611" s="22"/>
      <c r="L2611" s="22"/>
      <c r="M2611" s="22"/>
      <c r="O2611" s="22"/>
      <c r="P2611" s="22"/>
      <c r="Q2611" s="22"/>
    </row>
    <row r="2612" spans="2:17" x14ac:dyDescent="0.2">
      <c r="B2612" s="22"/>
      <c r="C2612" s="22"/>
      <c r="D2612" s="22"/>
      <c r="E2612" s="22"/>
      <c r="G2612" s="22"/>
      <c r="H2612" s="22"/>
      <c r="I2612" s="22"/>
      <c r="K2612" s="22"/>
      <c r="L2612" s="22"/>
      <c r="M2612" s="22"/>
      <c r="O2612" s="22"/>
      <c r="P2612" s="22"/>
      <c r="Q2612" s="22"/>
    </row>
    <row r="2613" spans="2:17" x14ac:dyDescent="0.2">
      <c r="B2613" s="22"/>
      <c r="C2613" s="22"/>
      <c r="D2613" s="22"/>
      <c r="E2613" s="22"/>
      <c r="G2613" s="22"/>
      <c r="H2613" s="22"/>
      <c r="I2613" s="22"/>
      <c r="K2613" s="22"/>
      <c r="L2613" s="22"/>
      <c r="M2613" s="22"/>
      <c r="O2613" s="22"/>
      <c r="P2613" s="22"/>
      <c r="Q2613" s="22"/>
    </row>
    <row r="2614" spans="2:17" x14ac:dyDescent="0.2">
      <c r="B2614" s="22"/>
      <c r="C2614" s="22"/>
      <c r="D2614" s="22"/>
      <c r="E2614" s="22"/>
      <c r="G2614" s="22"/>
      <c r="H2614" s="22"/>
      <c r="I2614" s="22"/>
      <c r="K2614" s="22"/>
      <c r="L2614" s="22"/>
      <c r="M2614" s="22"/>
      <c r="O2614" s="22"/>
      <c r="P2614" s="22"/>
      <c r="Q2614" s="22"/>
    </row>
    <row r="2615" spans="2:17" x14ac:dyDescent="0.2">
      <c r="B2615" s="22"/>
      <c r="C2615" s="22"/>
      <c r="D2615" s="22"/>
      <c r="E2615" s="22"/>
      <c r="G2615" s="22"/>
      <c r="H2615" s="22"/>
      <c r="I2615" s="22"/>
      <c r="K2615" s="22"/>
      <c r="L2615" s="22"/>
      <c r="M2615" s="22"/>
      <c r="O2615" s="22"/>
      <c r="P2615" s="22"/>
      <c r="Q2615" s="22"/>
    </row>
    <row r="2616" spans="2:17" x14ac:dyDescent="0.2">
      <c r="B2616" s="22"/>
      <c r="C2616" s="22"/>
      <c r="D2616" s="22"/>
      <c r="E2616" s="22"/>
      <c r="G2616" s="22"/>
      <c r="H2616" s="22"/>
      <c r="I2616" s="22"/>
      <c r="K2616" s="22"/>
      <c r="L2616" s="22"/>
      <c r="M2616" s="22"/>
      <c r="O2616" s="22"/>
      <c r="P2616" s="22"/>
      <c r="Q2616" s="22"/>
    </row>
    <row r="2617" spans="2:17" x14ac:dyDescent="0.2">
      <c r="B2617" s="22"/>
      <c r="C2617" s="22"/>
      <c r="D2617" s="22"/>
      <c r="E2617" s="22"/>
      <c r="G2617" s="22"/>
      <c r="H2617" s="22"/>
      <c r="I2617" s="22"/>
      <c r="K2617" s="22"/>
      <c r="L2617" s="22"/>
      <c r="M2617" s="22"/>
      <c r="O2617" s="22"/>
      <c r="P2617" s="22"/>
      <c r="Q2617" s="22"/>
    </row>
    <row r="2618" spans="2:17" x14ac:dyDescent="0.2">
      <c r="B2618" s="22"/>
      <c r="C2618" s="22"/>
      <c r="D2618" s="22"/>
      <c r="E2618" s="22"/>
      <c r="G2618" s="22"/>
      <c r="H2618" s="22"/>
      <c r="I2618" s="22"/>
      <c r="K2618" s="22"/>
      <c r="L2618" s="22"/>
      <c r="M2618" s="22"/>
      <c r="O2618" s="22"/>
      <c r="P2618" s="22"/>
      <c r="Q2618" s="22"/>
    </row>
    <row r="2619" spans="2:17" x14ac:dyDescent="0.2">
      <c r="B2619" s="22"/>
      <c r="C2619" s="22"/>
      <c r="D2619" s="22"/>
      <c r="E2619" s="22"/>
      <c r="G2619" s="22"/>
      <c r="H2619" s="22"/>
      <c r="I2619" s="22"/>
      <c r="K2619" s="22"/>
      <c r="L2619" s="22"/>
      <c r="M2619" s="22"/>
      <c r="O2619" s="22"/>
      <c r="P2619" s="22"/>
      <c r="Q2619" s="22"/>
    </row>
    <row r="2620" spans="2:17" x14ac:dyDescent="0.2">
      <c r="B2620" s="22"/>
      <c r="C2620" s="22"/>
      <c r="D2620" s="22"/>
      <c r="E2620" s="22"/>
      <c r="G2620" s="22"/>
      <c r="H2620" s="22"/>
      <c r="I2620" s="22"/>
      <c r="K2620" s="22"/>
      <c r="L2620" s="22"/>
      <c r="M2620" s="22"/>
      <c r="O2620" s="22"/>
      <c r="P2620" s="22"/>
      <c r="Q2620" s="22"/>
    </row>
    <row r="2621" spans="2:17" x14ac:dyDescent="0.2">
      <c r="B2621" s="22"/>
      <c r="C2621" s="22"/>
      <c r="D2621" s="22"/>
      <c r="E2621" s="22"/>
      <c r="G2621" s="22"/>
      <c r="H2621" s="22"/>
      <c r="I2621" s="22"/>
      <c r="K2621" s="22"/>
      <c r="L2621" s="22"/>
      <c r="M2621" s="22"/>
      <c r="O2621" s="22"/>
      <c r="P2621" s="22"/>
      <c r="Q2621" s="22"/>
    </row>
    <row r="2622" spans="2:17" x14ac:dyDescent="0.2">
      <c r="B2622" s="22"/>
      <c r="C2622" s="22"/>
      <c r="D2622" s="22"/>
      <c r="E2622" s="22"/>
      <c r="G2622" s="22"/>
      <c r="H2622" s="22"/>
      <c r="I2622" s="22"/>
      <c r="K2622" s="22"/>
      <c r="L2622" s="22"/>
      <c r="M2622" s="22"/>
      <c r="O2622" s="22"/>
      <c r="P2622" s="22"/>
      <c r="Q2622" s="22"/>
    </row>
    <row r="2623" spans="2:17" x14ac:dyDescent="0.2">
      <c r="B2623" s="22"/>
      <c r="C2623" s="22"/>
      <c r="D2623" s="22"/>
      <c r="E2623" s="22"/>
      <c r="G2623" s="22"/>
      <c r="H2623" s="22"/>
      <c r="I2623" s="22"/>
      <c r="K2623" s="22"/>
      <c r="L2623" s="22"/>
      <c r="M2623" s="22"/>
      <c r="O2623" s="22"/>
      <c r="P2623" s="22"/>
      <c r="Q2623" s="22"/>
    </row>
    <row r="2624" spans="2:17" x14ac:dyDescent="0.2">
      <c r="B2624" s="22"/>
      <c r="C2624" s="22"/>
      <c r="D2624" s="22"/>
      <c r="E2624" s="22"/>
      <c r="G2624" s="22"/>
      <c r="H2624" s="22"/>
      <c r="I2624" s="22"/>
      <c r="K2624" s="22"/>
      <c r="L2624" s="22"/>
      <c r="M2624" s="22"/>
      <c r="O2624" s="22"/>
      <c r="P2624" s="22"/>
      <c r="Q2624" s="22"/>
    </row>
    <row r="2625" spans="2:17" x14ac:dyDescent="0.2">
      <c r="B2625" s="22"/>
      <c r="C2625" s="22"/>
      <c r="D2625" s="22"/>
      <c r="E2625" s="22"/>
      <c r="G2625" s="22"/>
      <c r="H2625" s="22"/>
      <c r="I2625" s="22"/>
      <c r="K2625" s="22"/>
      <c r="L2625" s="22"/>
      <c r="M2625" s="22"/>
      <c r="O2625" s="22"/>
      <c r="P2625" s="22"/>
      <c r="Q2625" s="22"/>
    </row>
    <row r="2626" spans="2:17" x14ac:dyDescent="0.2">
      <c r="B2626" s="22"/>
      <c r="C2626" s="22"/>
      <c r="D2626" s="22"/>
      <c r="E2626" s="22"/>
      <c r="G2626" s="22"/>
      <c r="H2626" s="22"/>
      <c r="I2626" s="22"/>
      <c r="K2626" s="22"/>
      <c r="L2626" s="22"/>
      <c r="M2626" s="22"/>
      <c r="O2626" s="22"/>
      <c r="P2626" s="22"/>
      <c r="Q2626" s="22"/>
    </row>
    <row r="2627" spans="2:17" x14ac:dyDescent="0.2">
      <c r="B2627" s="22"/>
      <c r="C2627" s="22"/>
      <c r="D2627" s="22"/>
      <c r="E2627" s="22"/>
      <c r="G2627" s="22"/>
      <c r="H2627" s="22"/>
      <c r="I2627" s="22"/>
      <c r="K2627" s="22"/>
      <c r="L2627" s="22"/>
      <c r="M2627" s="22"/>
      <c r="O2627" s="22"/>
      <c r="P2627" s="22"/>
      <c r="Q2627" s="22"/>
    </row>
    <row r="2628" spans="2:17" x14ac:dyDescent="0.2">
      <c r="B2628" s="22"/>
      <c r="C2628" s="22"/>
      <c r="D2628" s="22"/>
      <c r="E2628" s="22"/>
      <c r="G2628" s="22"/>
      <c r="H2628" s="22"/>
      <c r="I2628" s="22"/>
      <c r="K2628" s="22"/>
      <c r="L2628" s="22"/>
      <c r="M2628" s="22"/>
      <c r="O2628" s="22"/>
      <c r="P2628" s="22"/>
      <c r="Q2628" s="22"/>
    </row>
    <row r="2629" spans="2:17" x14ac:dyDescent="0.2">
      <c r="B2629" s="22"/>
      <c r="C2629" s="22"/>
      <c r="D2629" s="22"/>
      <c r="E2629" s="22"/>
      <c r="G2629" s="22"/>
      <c r="H2629" s="22"/>
      <c r="I2629" s="22"/>
      <c r="K2629" s="22"/>
      <c r="L2629" s="22"/>
      <c r="M2629" s="22"/>
      <c r="O2629" s="22"/>
      <c r="P2629" s="22"/>
      <c r="Q2629" s="22"/>
    </row>
    <row r="2630" spans="2:17" x14ac:dyDescent="0.2">
      <c r="B2630" s="22"/>
      <c r="C2630" s="22"/>
      <c r="D2630" s="22"/>
      <c r="E2630" s="22"/>
      <c r="G2630" s="22"/>
      <c r="H2630" s="22"/>
      <c r="I2630" s="22"/>
      <c r="K2630" s="22"/>
      <c r="L2630" s="22"/>
      <c r="M2630" s="22"/>
      <c r="O2630" s="22"/>
      <c r="P2630" s="22"/>
      <c r="Q2630" s="22"/>
    </row>
    <row r="2631" spans="2:17" x14ac:dyDescent="0.2">
      <c r="B2631" s="22"/>
      <c r="C2631" s="22"/>
      <c r="D2631" s="22"/>
      <c r="E2631" s="22"/>
      <c r="G2631" s="22"/>
      <c r="H2631" s="22"/>
      <c r="I2631" s="22"/>
      <c r="K2631" s="22"/>
      <c r="L2631" s="22"/>
      <c r="M2631" s="22"/>
      <c r="O2631" s="22"/>
      <c r="P2631" s="22"/>
      <c r="Q2631" s="22"/>
    </row>
    <row r="2632" spans="2:17" x14ac:dyDescent="0.2">
      <c r="B2632" s="22"/>
      <c r="C2632" s="22"/>
      <c r="D2632" s="22"/>
      <c r="E2632" s="22"/>
      <c r="G2632" s="22"/>
      <c r="H2632" s="22"/>
      <c r="I2632" s="22"/>
      <c r="K2632" s="22"/>
      <c r="L2632" s="22"/>
      <c r="M2632" s="22"/>
      <c r="O2632" s="22"/>
      <c r="P2632" s="22"/>
      <c r="Q2632" s="22"/>
    </row>
    <row r="2633" spans="2:17" x14ac:dyDescent="0.2">
      <c r="B2633" s="22"/>
      <c r="C2633" s="22"/>
      <c r="D2633" s="22"/>
      <c r="E2633" s="22"/>
      <c r="G2633" s="22"/>
      <c r="H2633" s="22"/>
      <c r="I2633" s="22"/>
      <c r="K2633" s="22"/>
      <c r="L2633" s="22"/>
      <c r="M2633" s="22"/>
      <c r="O2633" s="22"/>
      <c r="P2633" s="22"/>
      <c r="Q2633" s="22"/>
    </row>
    <row r="2634" spans="2:17" x14ac:dyDescent="0.2">
      <c r="B2634" s="22"/>
      <c r="C2634" s="22"/>
      <c r="D2634" s="22"/>
      <c r="E2634" s="22"/>
      <c r="G2634" s="22"/>
      <c r="H2634" s="22"/>
      <c r="I2634" s="22"/>
      <c r="K2634" s="22"/>
      <c r="L2634" s="22"/>
      <c r="M2634" s="22"/>
      <c r="O2634" s="22"/>
      <c r="P2634" s="22"/>
      <c r="Q2634" s="22"/>
    </row>
    <row r="2635" spans="2:17" x14ac:dyDescent="0.2">
      <c r="B2635" s="22"/>
      <c r="C2635" s="22"/>
      <c r="D2635" s="22"/>
      <c r="E2635" s="22"/>
      <c r="G2635" s="22"/>
      <c r="H2635" s="22"/>
      <c r="I2635" s="22"/>
      <c r="K2635" s="22"/>
      <c r="L2635" s="22"/>
      <c r="M2635" s="22"/>
      <c r="O2635" s="22"/>
      <c r="P2635" s="22"/>
      <c r="Q2635" s="22"/>
    </row>
    <row r="2636" spans="2:17" x14ac:dyDescent="0.2">
      <c r="B2636" s="22"/>
      <c r="C2636" s="22"/>
      <c r="D2636" s="22"/>
      <c r="E2636" s="22"/>
      <c r="G2636" s="22"/>
      <c r="H2636" s="22"/>
      <c r="I2636" s="22"/>
      <c r="K2636" s="22"/>
      <c r="L2636" s="22"/>
      <c r="M2636" s="22"/>
      <c r="O2636" s="22"/>
      <c r="P2636" s="22"/>
      <c r="Q2636" s="22"/>
    </row>
    <row r="2637" spans="2:17" x14ac:dyDescent="0.2">
      <c r="B2637" s="22"/>
      <c r="C2637" s="22"/>
      <c r="D2637" s="22"/>
      <c r="E2637" s="22"/>
      <c r="G2637" s="22"/>
      <c r="H2637" s="22"/>
      <c r="I2637" s="22"/>
      <c r="K2637" s="22"/>
      <c r="L2637" s="22"/>
      <c r="M2637" s="22"/>
      <c r="O2637" s="22"/>
      <c r="P2637" s="22"/>
      <c r="Q2637" s="22"/>
    </row>
    <row r="2638" spans="2:17" x14ac:dyDescent="0.2">
      <c r="B2638" s="22"/>
      <c r="C2638" s="22"/>
      <c r="D2638" s="22"/>
      <c r="E2638" s="22"/>
      <c r="G2638" s="22"/>
      <c r="H2638" s="22"/>
      <c r="I2638" s="22"/>
      <c r="K2638" s="22"/>
      <c r="L2638" s="22"/>
      <c r="M2638" s="22"/>
      <c r="O2638" s="22"/>
      <c r="P2638" s="22"/>
      <c r="Q2638" s="22"/>
    </row>
    <row r="2639" spans="2:17" x14ac:dyDescent="0.2">
      <c r="B2639" s="22"/>
      <c r="C2639" s="22"/>
      <c r="D2639" s="22"/>
      <c r="E2639" s="22"/>
      <c r="G2639" s="22"/>
      <c r="H2639" s="22"/>
      <c r="I2639" s="22"/>
      <c r="K2639" s="22"/>
      <c r="L2639" s="22"/>
      <c r="M2639" s="22"/>
      <c r="O2639" s="22"/>
      <c r="P2639" s="22"/>
      <c r="Q2639" s="22"/>
    </row>
    <row r="2640" spans="2:17" x14ac:dyDescent="0.2">
      <c r="B2640" s="22"/>
      <c r="C2640" s="22"/>
      <c r="D2640" s="22"/>
      <c r="E2640" s="22"/>
      <c r="G2640" s="22"/>
      <c r="H2640" s="22"/>
      <c r="I2640" s="22"/>
      <c r="K2640" s="22"/>
      <c r="L2640" s="22"/>
      <c r="M2640" s="22"/>
      <c r="O2640" s="22"/>
      <c r="P2640" s="22"/>
      <c r="Q2640" s="22"/>
    </row>
    <row r="2641" spans="2:17" x14ac:dyDescent="0.2">
      <c r="B2641" s="22"/>
      <c r="C2641" s="22"/>
      <c r="D2641" s="22"/>
      <c r="E2641" s="22"/>
      <c r="G2641" s="22"/>
      <c r="H2641" s="22"/>
      <c r="I2641" s="22"/>
      <c r="K2641" s="22"/>
      <c r="L2641" s="22"/>
      <c r="M2641" s="22"/>
      <c r="O2641" s="22"/>
      <c r="P2641" s="22"/>
      <c r="Q2641" s="22"/>
    </row>
    <row r="2642" spans="2:17" x14ac:dyDescent="0.2">
      <c r="B2642" s="22"/>
      <c r="C2642" s="22"/>
      <c r="D2642" s="22"/>
      <c r="E2642" s="22"/>
      <c r="G2642" s="22"/>
      <c r="H2642" s="22"/>
      <c r="I2642" s="22"/>
      <c r="K2642" s="22"/>
      <c r="L2642" s="22"/>
      <c r="M2642" s="22"/>
      <c r="O2642" s="22"/>
      <c r="P2642" s="22"/>
      <c r="Q2642" s="22"/>
    </row>
    <row r="2643" spans="2:17" x14ac:dyDescent="0.2">
      <c r="B2643" s="22"/>
      <c r="C2643" s="22"/>
      <c r="D2643" s="22"/>
      <c r="E2643" s="22"/>
      <c r="G2643" s="22"/>
      <c r="H2643" s="22"/>
      <c r="I2643" s="22"/>
      <c r="K2643" s="22"/>
      <c r="L2643" s="22"/>
      <c r="M2643" s="22"/>
      <c r="O2643" s="22"/>
      <c r="P2643" s="22"/>
      <c r="Q2643" s="22"/>
    </row>
    <row r="2644" spans="2:17" x14ac:dyDescent="0.2">
      <c r="B2644" s="22"/>
      <c r="C2644" s="22"/>
      <c r="D2644" s="22"/>
      <c r="E2644" s="22"/>
      <c r="G2644" s="22"/>
      <c r="H2644" s="22"/>
      <c r="I2644" s="22"/>
      <c r="K2644" s="22"/>
      <c r="L2644" s="22"/>
      <c r="M2644" s="22"/>
      <c r="O2644" s="22"/>
      <c r="P2644" s="22"/>
      <c r="Q2644" s="22"/>
    </row>
    <row r="2645" spans="2:17" x14ac:dyDescent="0.2">
      <c r="B2645" s="22"/>
      <c r="C2645" s="22"/>
      <c r="D2645" s="22"/>
      <c r="E2645" s="22"/>
      <c r="G2645" s="22"/>
      <c r="H2645" s="22"/>
      <c r="I2645" s="22"/>
      <c r="K2645" s="22"/>
      <c r="L2645" s="22"/>
      <c r="M2645" s="22"/>
      <c r="O2645" s="22"/>
      <c r="P2645" s="22"/>
      <c r="Q2645" s="22"/>
    </row>
    <row r="2646" spans="2:17" x14ac:dyDescent="0.2">
      <c r="B2646" s="22"/>
      <c r="C2646" s="22"/>
      <c r="D2646" s="22"/>
      <c r="E2646" s="22"/>
      <c r="G2646" s="22"/>
      <c r="H2646" s="22"/>
      <c r="I2646" s="22"/>
      <c r="K2646" s="22"/>
      <c r="L2646" s="22"/>
      <c r="M2646" s="22"/>
      <c r="O2646" s="22"/>
      <c r="P2646" s="22"/>
      <c r="Q2646" s="22"/>
    </row>
    <row r="2647" spans="2:17" x14ac:dyDescent="0.2">
      <c r="B2647" s="22"/>
      <c r="C2647" s="22"/>
      <c r="D2647" s="22"/>
      <c r="E2647" s="22"/>
      <c r="G2647" s="22"/>
      <c r="H2647" s="22"/>
      <c r="I2647" s="22"/>
      <c r="K2647" s="22"/>
      <c r="L2647" s="22"/>
      <c r="M2647" s="22"/>
      <c r="O2647" s="22"/>
      <c r="P2647" s="22"/>
      <c r="Q2647" s="22"/>
    </row>
    <row r="2648" spans="2:17" x14ac:dyDescent="0.2">
      <c r="B2648" s="22"/>
      <c r="C2648" s="22"/>
      <c r="D2648" s="22"/>
      <c r="E2648" s="22"/>
      <c r="G2648" s="22"/>
      <c r="H2648" s="22"/>
      <c r="I2648" s="22"/>
      <c r="K2648" s="22"/>
      <c r="L2648" s="22"/>
      <c r="M2648" s="22"/>
      <c r="O2648" s="22"/>
      <c r="P2648" s="22"/>
      <c r="Q2648" s="22"/>
    </row>
    <row r="2649" spans="2:17" x14ac:dyDescent="0.2">
      <c r="B2649" s="22"/>
      <c r="C2649" s="22"/>
      <c r="D2649" s="22"/>
      <c r="E2649" s="22"/>
      <c r="G2649" s="22"/>
      <c r="H2649" s="22"/>
      <c r="I2649" s="22"/>
      <c r="K2649" s="22"/>
      <c r="L2649" s="22"/>
      <c r="M2649" s="22"/>
      <c r="O2649" s="22"/>
      <c r="P2649" s="22"/>
      <c r="Q2649" s="22"/>
    </row>
    <row r="2650" spans="2:17" x14ac:dyDescent="0.2">
      <c r="B2650" s="22"/>
      <c r="C2650" s="22"/>
      <c r="D2650" s="22"/>
      <c r="E2650" s="22"/>
      <c r="G2650" s="22"/>
      <c r="H2650" s="22"/>
      <c r="I2650" s="22"/>
      <c r="K2650" s="22"/>
      <c r="L2650" s="22"/>
      <c r="M2650" s="22"/>
      <c r="O2650" s="22"/>
      <c r="P2650" s="22"/>
      <c r="Q2650" s="22"/>
    </row>
    <row r="2651" spans="2:17" x14ac:dyDescent="0.2">
      <c r="B2651" s="22"/>
      <c r="C2651" s="22"/>
      <c r="D2651" s="22"/>
      <c r="E2651" s="22"/>
      <c r="G2651" s="22"/>
      <c r="H2651" s="22"/>
      <c r="I2651" s="22"/>
      <c r="K2651" s="22"/>
      <c r="L2651" s="22"/>
      <c r="M2651" s="22"/>
      <c r="O2651" s="22"/>
      <c r="P2651" s="22"/>
      <c r="Q2651" s="22"/>
    </row>
    <row r="2652" spans="2:17" x14ac:dyDescent="0.2">
      <c r="B2652" s="22"/>
      <c r="C2652" s="22"/>
      <c r="D2652" s="22"/>
      <c r="E2652" s="22"/>
      <c r="G2652" s="22"/>
      <c r="H2652" s="22"/>
      <c r="I2652" s="22"/>
      <c r="K2652" s="22"/>
      <c r="L2652" s="22"/>
      <c r="M2652" s="22"/>
      <c r="O2652" s="22"/>
      <c r="P2652" s="22"/>
      <c r="Q2652" s="22"/>
    </row>
    <row r="2653" spans="2:17" x14ac:dyDescent="0.2">
      <c r="B2653" s="22"/>
      <c r="C2653" s="22"/>
      <c r="D2653" s="22"/>
      <c r="E2653" s="22"/>
      <c r="G2653" s="22"/>
      <c r="H2653" s="22"/>
      <c r="I2653" s="22"/>
      <c r="K2653" s="22"/>
      <c r="L2653" s="22"/>
      <c r="M2653" s="22"/>
      <c r="O2653" s="22"/>
      <c r="P2653" s="22"/>
      <c r="Q2653" s="22"/>
    </row>
    <row r="2654" spans="2:17" x14ac:dyDescent="0.2">
      <c r="B2654" s="22"/>
      <c r="C2654" s="22"/>
      <c r="D2654" s="22"/>
      <c r="E2654" s="22"/>
      <c r="G2654" s="22"/>
      <c r="H2654" s="22"/>
      <c r="I2654" s="22"/>
      <c r="K2654" s="22"/>
      <c r="L2654" s="22"/>
      <c r="M2654" s="22"/>
      <c r="O2654" s="22"/>
      <c r="P2654" s="22"/>
      <c r="Q2654" s="22"/>
    </row>
    <row r="2655" spans="2:17" x14ac:dyDescent="0.2">
      <c r="B2655" s="22"/>
      <c r="C2655" s="22"/>
      <c r="D2655" s="22"/>
      <c r="E2655" s="22"/>
      <c r="G2655" s="22"/>
      <c r="H2655" s="22"/>
      <c r="I2655" s="22"/>
      <c r="K2655" s="22"/>
      <c r="L2655" s="22"/>
      <c r="M2655" s="22"/>
      <c r="O2655" s="22"/>
      <c r="P2655" s="22"/>
      <c r="Q2655" s="22"/>
    </row>
    <row r="2656" spans="2:17" x14ac:dyDescent="0.2">
      <c r="B2656" s="22"/>
      <c r="C2656" s="22"/>
      <c r="D2656" s="22"/>
      <c r="E2656" s="22"/>
      <c r="G2656" s="22"/>
      <c r="H2656" s="22"/>
      <c r="I2656" s="22"/>
      <c r="K2656" s="22"/>
      <c r="L2656" s="22"/>
      <c r="M2656" s="22"/>
      <c r="O2656" s="22"/>
      <c r="P2656" s="22"/>
      <c r="Q2656" s="22"/>
    </row>
    <row r="2657" spans="2:17" x14ac:dyDescent="0.2">
      <c r="B2657" s="22"/>
      <c r="C2657" s="22"/>
      <c r="D2657" s="22"/>
      <c r="E2657" s="22"/>
      <c r="G2657" s="22"/>
      <c r="H2657" s="22"/>
      <c r="I2657" s="22"/>
      <c r="K2657" s="22"/>
      <c r="L2657" s="22"/>
      <c r="M2657" s="22"/>
      <c r="O2657" s="22"/>
      <c r="P2657" s="22"/>
      <c r="Q2657" s="22"/>
    </row>
    <row r="2658" spans="2:17" x14ac:dyDescent="0.2">
      <c r="B2658" s="22"/>
      <c r="C2658" s="22"/>
      <c r="D2658" s="22"/>
      <c r="E2658" s="22"/>
      <c r="G2658" s="22"/>
      <c r="H2658" s="22"/>
      <c r="I2658" s="22"/>
      <c r="K2658" s="22"/>
      <c r="L2658" s="22"/>
      <c r="M2658" s="22"/>
      <c r="O2658" s="22"/>
      <c r="P2658" s="22"/>
      <c r="Q2658" s="22"/>
    </row>
    <row r="2659" spans="2:17" x14ac:dyDescent="0.2">
      <c r="B2659" s="22"/>
      <c r="C2659" s="22"/>
      <c r="D2659" s="22"/>
      <c r="E2659" s="22"/>
      <c r="G2659" s="22"/>
      <c r="H2659" s="22"/>
      <c r="I2659" s="22"/>
      <c r="K2659" s="22"/>
      <c r="L2659" s="22"/>
      <c r="M2659" s="22"/>
      <c r="O2659" s="22"/>
      <c r="P2659" s="22"/>
      <c r="Q2659" s="22"/>
    </row>
    <row r="2660" spans="2:17" x14ac:dyDescent="0.2">
      <c r="B2660" s="22"/>
      <c r="C2660" s="22"/>
      <c r="D2660" s="22"/>
      <c r="E2660" s="22"/>
      <c r="G2660" s="22"/>
      <c r="H2660" s="22"/>
      <c r="I2660" s="22"/>
      <c r="K2660" s="22"/>
      <c r="L2660" s="22"/>
      <c r="M2660" s="22"/>
      <c r="O2660" s="22"/>
      <c r="P2660" s="22"/>
      <c r="Q2660" s="22"/>
    </row>
    <row r="2661" spans="2:17" x14ac:dyDescent="0.2">
      <c r="B2661" s="22"/>
      <c r="C2661" s="22"/>
      <c r="D2661" s="22"/>
      <c r="E2661" s="22"/>
      <c r="G2661" s="22"/>
      <c r="H2661" s="22"/>
      <c r="I2661" s="22"/>
      <c r="K2661" s="22"/>
      <c r="L2661" s="22"/>
      <c r="M2661" s="22"/>
      <c r="O2661" s="22"/>
      <c r="P2661" s="22"/>
      <c r="Q2661" s="22"/>
    </row>
    <row r="2662" spans="2:17" x14ac:dyDescent="0.2">
      <c r="B2662" s="22"/>
      <c r="C2662" s="22"/>
      <c r="D2662" s="22"/>
      <c r="E2662" s="22"/>
      <c r="G2662" s="22"/>
      <c r="H2662" s="22"/>
      <c r="I2662" s="22"/>
      <c r="K2662" s="22"/>
      <c r="L2662" s="22"/>
      <c r="M2662" s="22"/>
      <c r="O2662" s="22"/>
      <c r="P2662" s="22"/>
      <c r="Q2662" s="22"/>
    </row>
    <row r="2663" spans="2:17" x14ac:dyDescent="0.2">
      <c r="B2663" s="22"/>
      <c r="C2663" s="22"/>
      <c r="D2663" s="22"/>
      <c r="E2663" s="22"/>
      <c r="G2663" s="22"/>
      <c r="H2663" s="22"/>
      <c r="I2663" s="22"/>
      <c r="K2663" s="22"/>
      <c r="L2663" s="22"/>
      <c r="M2663" s="22"/>
      <c r="O2663" s="22"/>
      <c r="P2663" s="22"/>
      <c r="Q2663" s="22"/>
    </row>
    <row r="2664" spans="2:17" x14ac:dyDescent="0.2">
      <c r="B2664" s="22"/>
      <c r="C2664" s="22"/>
      <c r="D2664" s="22"/>
      <c r="E2664" s="22"/>
      <c r="G2664" s="22"/>
      <c r="H2664" s="22"/>
      <c r="I2664" s="22"/>
      <c r="K2664" s="22"/>
      <c r="L2664" s="22"/>
      <c r="M2664" s="22"/>
      <c r="O2664" s="22"/>
      <c r="P2664" s="22"/>
      <c r="Q2664" s="22"/>
    </row>
    <row r="2665" spans="2:17" x14ac:dyDescent="0.2">
      <c r="B2665" s="22"/>
      <c r="C2665" s="22"/>
      <c r="D2665" s="22"/>
      <c r="E2665" s="22"/>
      <c r="G2665" s="22"/>
      <c r="H2665" s="22"/>
      <c r="I2665" s="22"/>
      <c r="K2665" s="22"/>
      <c r="L2665" s="22"/>
      <c r="M2665" s="22"/>
      <c r="O2665" s="22"/>
      <c r="P2665" s="22"/>
      <c r="Q2665" s="22"/>
    </row>
    <row r="2666" spans="2:17" x14ac:dyDescent="0.2">
      <c r="B2666" s="22"/>
      <c r="C2666" s="22"/>
      <c r="D2666" s="22"/>
      <c r="E2666" s="22"/>
      <c r="G2666" s="22"/>
      <c r="H2666" s="22"/>
      <c r="I2666" s="22"/>
      <c r="K2666" s="22"/>
      <c r="L2666" s="22"/>
      <c r="M2666" s="22"/>
      <c r="O2666" s="22"/>
      <c r="P2666" s="22"/>
      <c r="Q2666" s="22"/>
    </row>
    <row r="2667" spans="2:17" x14ac:dyDescent="0.2">
      <c r="B2667" s="22"/>
      <c r="C2667" s="22"/>
      <c r="D2667" s="22"/>
      <c r="E2667" s="22"/>
      <c r="G2667" s="22"/>
      <c r="H2667" s="22"/>
      <c r="I2667" s="22"/>
      <c r="K2667" s="22"/>
      <c r="L2667" s="22"/>
      <c r="M2667" s="22"/>
      <c r="O2667" s="22"/>
      <c r="P2667" s="22"/>
      <c r="Q2667" s="22"/>
    </row>
    <row r="2668" spans="2:17" x14ac:dyDescent="0.2">
      <c r="B2668" s="22"/>
      <c r="C2668" s="22"/>
      <c r="D2668" s="22"/>
      <c r="E2668" s="22"/>
      <c r="G2668" s="22"/>
      <c r="H2668" s="22"/>
      <c r="I2668" s="22"/>
      <c r="K2668" s="22"/>
      <c r="L2668" s="22"/>
      <c r="M2668" s="22"/>
      <c r="O2668" s="22"/>
      <c r="P2668" s="22"/>
      <c r="Q2668" s="22"/>
    </row>
    <row r="2669" spans="2:17" x14ac:dyDescent="0.2">
      <c r="B2669" s="22"/>
      <c r="C2669" s="22"/>
      <c r="D2669" s="22"/>
      <c r="E2669" s="22"/>
      <c r="G2669" s="22"/>
      <c r="H2669" s="22"/>
      <c r="I2669" s="22"/>
      <c r="K2669" s="22"/>
      <c r="L2669" s="22"/>
      <c r="M2669" s="22"/>
      <c r="O2669" s="22"/>
      <c r="P2669" s="22"/>
      <c r="Q2669" s="22"/>
    </row>
    <row r="2670" spans="2:17" x14ac:dyDescent="0.2">
      <c r="B2670" s="22"/>
      <c r="C2670" s="22"/>
      <c r="D2670" s="22"/>
      <c r="E2670" s="22"/>
      <c r="G2670" s="22"/>
      <c r="H2670" s="22"/>
      <c r="I2670" s="22"/>
      <c r="K2670" s="22"/>
      <c r="L2670" s="22"/>
      <c r="M2670" s="22"/>
      <c r="O2670" s="22"/>
      <c r="P2670" s="22"/>
      <c r="Q2670" s="22"/>
    </row>
    <row r="2671" spans="2:17" x14ac:dyDescent="0.2">
      <c r="B2671" s="22"/>
      <c r="C2671" s="22"/>
      <c r="D2671" s="22"/>
      <c r="E2671" s="22"/>
      <c r="G2671" s="22"/>
      <c r="H2671" s="22"/>
      <c r="I2671" s="22"/>
      <c r="K2671" s="22"/>
      <c r="L2671" s="22"/>
      <c r="M2671" s="22"/>
      <c r="O2671" s="22"/>
      <c r="P2671" s="22"/>
      <c r="Q2671" s="22"/>
    </row>
    <row r="2672" spans="2:17" x14ac:dyDescent="0.2">
      <c r="B2672" s="22"/>
      <c r="C2672" s="22"/>
      <c r="D2672" s="22"/>
      <c r="E2672" s="22"/>
      <c r="G2672" s="22"/>
      <c r="H2672" s="22"/>
      <c r="I2672" s="22"/>
      <c r="K2672" s="22"/>
      <c r="L2672" s="22"/>
      <c r="M2672" s="22"/>
      <c r="O2672" s="22"/>
      <c r="P2672" s="22"/>
      <c r="Q2672" s="22"/>
    </row>
    <row r="2673" spans="2:17" x14ac:dyDescent="0.2">
      <c r="B2673" s="22"/>
      <c r="C2673" s="22"/>
      <c r="D2673" s="22"/>
      <c r="E2673" s="22"/>
      <c r="G2673" s="22"/>
      <c r="H2673" s="22"/>
      <c r="I2673" s="22"/>
      <c r="K2673" s="22"/>
      <c r="L2673" s="22"/>
      <c r="M2673" s="22"/>
      <c r="O2673" s="22"/>
      <c r="P2673" s="22"/>
      <c r="Q2673" s="22"/>
    </row>
    <row r="2674" spans="2:17" x14ac:dyDescent="0.2">
      <c r="B2674" s="22"/>
      <c r="C2674" s="22"/>
      <c r="D2674" s="22"/>
      <c r="E2674" s="22"/>
      <c r="G2674" s="22"/>
      <c r="H2674" s="22"/>
      <c r="I2674" s="22"/>
      <c r="K2674" s="22"/>
      <c r="L2674" s="22"/>
      <c r="M2674" s="22"/>
      <c r="O2674" s="22"/>
      <c r="P2674" s="22"/>
      <c r="Q2674" s="22"/>
    </row>
    <row r="2675" spans="2:17" x14ac:dyDescent="0.2">
      <c r="B2675" s="22"/>
      <c r="C2675" s="22"/>
      <c r="D2675" s="22"/>
      <c r="E2675" s="22"/>
      <c r="G2675" s="22"/>
      <c r="H2675" s="22"/>
      <c r="I2675" s="22"/>
      <c r="K2675" s="22"/>
      <c r="L2675" s="22"/>
      <c r="M2675" s="22"/>
      <c r="O2675" s="22"/>
      <c r="P2675" s="22"/>
      <c r="Q2675" s="22"/>
    </row>
    <row r="2676" spans="2:17" x14ac:dyDescent="0.2">
      <c r="B2676" s="22"/>
      <c r="C2676" s="22"/>
      <c r="D2676" s="22"/>
      <c r="E2676" s="22"/>
      <c r="G2676" s="22"/>
      <c r="H2676" s="22"/>
      <c r="I2676" s="22"/>
      <c r="K2676" s="22"/>
      <c r="L2676" s="22"/>
      <c r="M2676" s="22"/>
      <c r="O2676" s="22"/>
      <c r="P2676" s="22"/>
      <c r="Q2676" s="22"/>
    </row>
    <row r="2677" spans="2:17" x14ac:dyDescent="0.2">
      <c r="B2677" s="22"/>
      <c r="C2677" s="22"/>
      <c r="D2677" s="22"/>
      <c r="E2677" s="22"/>
      <c r="G2677" s="22"/>
      <c r="H2677" s="22"/>
      <c r="I2677" s="22"/>
      <c r="K2677" s="22"/>
      <c r="L2677" s="22"/>
      <c r="M2677" s="22"/>
      <c r="O2677" s="22"/>
      <c r="P2677" s="22"/>
      <c r="Q2677" s="22"/>
    </row>
    <row r="2678" spans="2:17" x14ac:dyDescent="0.2">
      <c r="B2678" s="22"/>
      <c r="C2678" s="22"/>
      <c r="D2678" s="22"/>
      <c r="E2678" s="22"/>
      <c r="G2678" s="22"/>
      <c r="H2678" s="22"/>
      <c r="I2678" s="22"/>
      <c r="K2678" s="22"/>
      <c r="L2678" s="22"/>
      <c r="M2678" s="22"/>
      <c r="O2678" s="22"/>
      <c r="P2678" s="22"/>
      <c r="Q2678" s="22"/>
    </row>
    <row r="2679" spans="2:17" x14ac:dyDescent="0.2">
      <c r="B2679" s="22"/>
      <c r="C2679" s="22"/>
      <c r="D2679" s="22"/>
      <c r="E2679" s="22"/>
      <c r="G2679" s="22"/>
      <c r="H2679" s="22"/>
      <c r="I2679" s="22"/>
      <c r="K2679" s="22"/>
      <c r="L2679" s="22"/>
      <c r="M2679" s="22"/>
      <c r="O2679" s="22"/>
      <c r="P2679" s="22"/>
      <c r="Q2679" s="22"/>
    </row>
    <row r="2680" spans="2:17" x14ac:dyDescent="0.2">
      <c r="B2680" s="22"/>
      <c r="C2680" s="22"/>
      <c r="D2680" s="22"/>
      <c r="E2680" s="22"/>
      <c r="G2680" s="22"/>
      <c r="H2680" s="22"/>
      <c r="I2680" s="22"/>
      <c r="K2680" s="22"/>
      <c r="L2680" s="22"/>
      <c r="M2680" s="22"/>
      <c r="O2680" s="22"/>
      <c r="P2680" s="22"/>
      <c r="Q2680" s="22"/>
    </row>
    <row r="2681" spans="2:17" x14ac:dyDescent="0.2">
      <c r="B2681" s="22"/>
      <c r="C2681" s="22"/>
      <c r="D2681" s="22"/>
      <c r="E2681" s="22"/>
      <c r="G2681" s="22"/>
      <c r="H2681" s="22"/>
      <c r="I2681" s="22"/>
      <c r="K2681" s="22"/>
      <c r="L2681" s="22"/>
      <c r="M2681" s="22"/>
      <c r="O2681" s="22"/>
      <c r="P2681" s="22"/>
      <c r="Q2681" s="22"/>
    </row>
    <row r="2682" spans="2:17" x14ac:dyDescent="0.2">
      <c r="B2682" s="22"/>
      <c r="C2682" s="22"/>
      <c r="D2682" s="22"/>
      <c r="E2682" s="22"/>
      <c r="G2682" s="22"/>
      <c r="H2682" s="22"/>
      <c r="I2682" s="22"/>
      <c r="K2682" s="22"/>
      <c r="L2682" s="22"/>
      <c r="M2682" s="22"/>
      <c r="O2682" s="22"/>
      <c r="P2682" s="22"/>
      <c r="Q2682" s="22"/>
    </row>
    <row r="2683" spans="2:17" x14ac:dyDescent="0.2">
      <c r="B2683" s="22"/>
      <c r="C2683" s="22"/>
      <c r="D2683" s="22"/>
      <c r="E2683" s="22"/>
      <c r="G2683" s="22"/>
      <c r="H2683" s="22"/>
      <c r="I2683" s="22"/>
      <c r="K2683" s="22"/>
      <c r="L2683" s="22"/>
      <c r="M2683" s="22"/>
      <c r="O2683" s="22"/>
      <c r="P2683" s="22"/>
      <c r="Q2683" s="22"/>
    </row>
    <row r="2684" spans="2:17" x14ac:dyDescent="0.2">
      <c r="B2684" s="22"/>
      <c r="C2684" s="22"/>
      <c r="D2684" s="22"/>
      <c r="E2684" s="22"/>
      <c r="G2684" s="22"/>
      <c r="H2684" s="22"/>
      <c r="I2684" s="22"/>
      <c r="K2684" s="22"/>
      <c r="L2684" s="22"/>
      <c r="M2684" s="22"/>
      <c r="O2684" s="22"/>
      <c r="P2684" s="22"/>
      <c r="Q2684" s="22"/>
    </row>
    <row r="2685" spans="2:17" x14ac:dyDescent="0.2">
      <c r="B2685" s="22"/>
      <c r="C2685" s="22"/>
      <c r="D2685" s="22"/>
      <c r="E2685" s="22"/>
      <c r="G2685" s="22"/>
      <c r="H2685" s="22"/>
      <c r="I2685" s="22"/>
      <c r="K2685" s="22"/>
      <c r="L2685" s="22"/>
      <c r="M2685" s="22"/>
      <c r="O2685" s="22"/>
      <c r="P2685" s="22"/>
      <c r="Q2685" s="22"/>
    </row>
    <row r="2686" spans="2:17" x14ac:dyDescent="0.2">
      <c r="B2686" s="22"/>
      <c r="C2686" s="22"/>
      <c r="D2686" s="22"/>
      <c r="E2686" s="22"/>
      <c r="G2686" s="22"/>
      <c r="H2686" s="22"/>
      <c r="I2686" s="22"/>
      <c r="K2686" s="22"/>
      <c r="L2686" s="22"/>
      <c r="M2686" s="22"/>
      <c r="O2686" s="22"/>
      <c r="P2686" s="22"/>
      <c r="Q2686" s="22"/>
    </row>
    <row r="2687" spans="2:17" x14ac:dyDescent="0.2">
      <c r="B2687" s="22"/>
      <c r="C2687" s="22"/>
      <c r="D2687" s="22"/>
      <c r="E2687" s="22"/>
      <c r="G2687" s="22"/>
      <c r="H2687" s="22"/>
      <c r="I2687" s="22"/>
      <c r="K2687" s="22"/>
      <c r="L2687" s="22"/>
      <c r="M2687" s="22"/>
      <c r="O2687" s="22"/>
      <c r="P2687" s="22"/>
      <c r="Q2687" s="22"/>
    </row>
    <row r="2688" spans="2:17" x14ac:dyDescent="0.2">
      <c r="B2688" s="22"/>
      <c r="C2688" s="22"/>
      <c r="D2688" s="22"/>
      <c r="E2688" s="22"/>
      <c r="G2688" s="22"/>
      <c r="H2688" s="22"/>
      <c r="I2688" s="22"/>
      <c r="K2688" s="22"/>
      <c r="L2688" s="22"/>
      <c r="M2688" s="22"/>
      <c r="O2688" s="22"/>
      <c r="P2688" s="22"/>
      <c r="Q2688" s="22"/>
    </row>
    <row r="2689" spans="2:17" x14ac:dyDescent="0.2">
      <c r="B2689" s="22"/>
      <c r="C2689" s="22"/>
      <c r="D2689" s="22"/>
      <c r="E2689" s="22"/>
      <c r="G2689" s="22"/>
      <c r="H2689" s="22"/>
      <c r="I2689" s="22"/>
      <c r="K2689" s="22"/>
      <c r="L2689" s="22"/>
      <c r="M2689" s="22"/>
      <c r="O2689" s="22"/>
      <c r="P2689" s="22"/>
      <c r="Q2689" s="22"/>
    </row>
    <row r="2690" spans="2:17" x14ac:dyDescent="0.2">
      <c r="B2690" s="22"/>
      <c r="C2690" s="22"/>
      <c r="D2690" s="22"/>
      <c r="E2690" s="22"/>
      <c r="G2690" s="22"/>
      <c r="H2690" s="22"/>
      <c r="I2690" s="22"/>
      <c r="K2690" s="22"/>
      <c r="L2690" s="22"/>
      <c r="M2690" s="22"/>
      <c r="O2690" s="22"/>
      <c r="P2690" s="22"/>
      <c r="Q2690" s="22"/>
    </row>
    <row r="2691" spans="2:17" x14ac:dyDescent="0.2">
      <c r="B2691" s="22"/>
      <c r="C2691" s="22"/>
      <c r="D2691" s="22"/>
      <c r="E2691" s="22"/>
      <c r="G2691" s="22"/>
      <c r="H2691" s="22"/>
      <c r="I2691" s="22"/>
      <c r="K2691" s="22"/>
      <c r="L2691" s="22"/>
      <c r="M2691" s="22"/>
      <c r="O2691" s="22"/>
      <c r="P2691" s="22"/>
      <c r="Q2691" s="22"/>
    </row>
    <row r="2692" spans="2:17" x14ac:dyDescent="0.2">
      <c r="B2692" s="22"/>
      <c r="C2692" s="22"/>
      <c r="D2692" s="22"/>
      <c r="E2692" s="22"/>
      <c r="G2692" s="22"/>
      <c r="H2692" s="22"/>
      <c r="I2692" s="22"/>
      <c r="K2692" s="22"/>
      <c r="L2692" s="22"/>
      <c r="M2692" s="22"/>
      <c r="O2692" s="22"/>
      <c r="P2692" s="22"/>
      <c r="Q2692" s="22"/>
    </row>
    <row r="2693" spans="2:17" x14ac:dyDescent="0.2">
      <c r="B2693" s="22"/>
      <c r="C2693" s="22"/>
      <c r="D2693" s="22"/>
      <c r="E2693" s="22"/>
      <c r="G2693" s="22"/>
      <c r="H2693" s="22"/>
      <c r="I2693" s="22"/>
      <c r="K2693" s="22"/>
      <c r="L2693" s="22"/>
      <c r="M2693" s="22"/>
      <c r="O2693" s="22"/>
      <c r="P2693" s="22"/>
      <c r="Q2693" s="22"/>
    </row>
    <row r="2694" spans="2:17" x14ac:dyDescent="0.2">
      <c r="B2694" s="22"/>
      <c r="C2694" s="22"/>
      <c r="D2694" s="22"/>
      <c r="E2694" s="22"/>
      <c r="G2694" s="22"/>
      <c r="H2694" s="22"/>
      <c r="I2694" s="22"/>
      <c r="K2694" s="22"/>
      <c r="L2694" s="22"/>
      <c r="M2694" s="22"/>
      <c r="O2694" s="22"/>
      <c r="P2694" s="22"/>
      <c r="Q2694" s="22"/>
    </row>
    <row r="2695" spans="2:17" x14ac:dyDescent="0.2">
      <c r="B2695" s="22"/>
      <c r="C2695" s="22"/>
      <c r="D2695" s="22"/>
      <c r="E2695" s="22"/>
      <c r="G2695" s="22"/>
      <c r="H2695" s="22"/>
      <c r="I2695" s="22"/>
      <c r="K2695" s="22"/>
      <c r="L2695" s="22"/>
      <c r="M2695" s="22"/>
      <c r="O2695" s="22"/>
      <c r="P2695" s="22"/>
      <c r="Q2695" s="22"/>
    </row>
    <row r="2696" spans="2:17" x14ac:dyDescent="0.2">
      <c r="B2696" s="22"/>
      <c r="C2696" s="22"/>
      <c r="D2696" s="22"/>
      <c r="E2696" s="22"/>
      <c r="G2696" s="22"/>
      <c r="H2696" s="22"/>
      <c r="I2696" s="22"/>
      <c r="K2696" s="22"/>
      <c r="L2696" s="22"/>
      <c r="M2696" s="22"/>
      <c r="O2696" s="22"/>
      <c r="P2696" s="22"/>
      <c r="Q2696" s="22"/>
    </row>
    <row r="2697" spans="2:17" x14ac:dyDescent="0.2">
      <c r="B2697" s="22"/>
      <c r="C2697" s="22"/>
      <c r="D2697" s="22"/>
      <c r="E2697" s="22"/>
      <c r="G2697" s="22"/>
      <c r="H2697" s="22"/>
      <c r="I2697" s="22"/>
      <c r="K2697" s="22"/>
      <c r="L2697" s="22"/>
      <c r="M2697" s="22"/>
      <c r="O2697" s="22"/>
      <c r="P2697" s="22"/>
      <c r="Q2697" s="22"/>
    </row>
    <row r="2698" spans="2:17" x14ac:dyDescent="0.2">
      <c r="B2698" s="22"/>
      <c r="C2698" s="22"/>
      <c r="D2698" s="22"/>
      <c r="E2698" s="22"/>
      <c r="G2698" s="22"/>
      <c r="H2698" s="22"/>
      <c r="I2698" s="22"/>
      <c r="K2698" s="22"/>
      <c r="L2698" s="22"/>
      <c r="M2698" s="22"/>
      <c r="O2698" s="22"/>
      <c r="P2698" s="22"/>
      <c r="Q2698" s="22"/>
    </row>
    <row r="2699" spans="2:17" x14ac:dyDescent="0.2">
      <c r="B2699" s="22"/>
      <c r="C2699" s="22"/>
      <c r="D2699" s="22"/>
      <c r="E2699" s="22"/>
      <c r="G2699" s="22"/>
      <c r="H2699" s="22"/>
      <c r="I2699" s="22"/>
      <c r="K2699" s="22"/>
      <c r="L2699" s="22"/>
      <c r="M2699" s="22"/>
      <c r="O2699" s="22"/>
      <c r="P2699" s="22"/>
      <c r="Q2699" s="22"/>
    </row>
    <row r="2700" spans="2:17" x14ac:dyDescent="0.2">
      <c r="B2700" s="22"/>
      <c r="C2700" s="22"/>
      <c r="D2700" s="22"/>
      <c r="E2700" s="22"/>
      <c r="G2700" s="22"/>
      <c r="H2700" s="22"/>
      <c r="I2700" s="22"/>
      <c r="K2700" s="22"/>
      <c r="L2700" s="22"/>
      <c r="M2700" s="22"/>
      <c r="O2700" s="22"/>
      <c r="P2700" s="22"/>
      <c r="Q2700" s="22"/>
    </row>
    <row r="2701" spans="2:17" x14ac:dyDescent="0.2">
      <c r="B2701" s="22"/>
      <c r="C2701" s="22"/>
      <c r="D2701" s="22"/>
      <c r="E2701" s="22"/>
      <c r="G2701" s="22"/>
      <c r="H2701" s="22"/>
      <c r="I2701" s="22"/>
      <c r="K2701" s="22"/>
      <c r="L2701" s="22"/>
      <c r="M2701" s="22"/>
      <c r="O2701" s="22"/>
      <c r="P2701" s="22"/>
      <c r="Q2701" s="22"/>
    </row>
    <row r="2702" spans="2:17" x14ac:dyDescent="0.2">
      <c r="B2702" s="22"/>
      <c r="C2702" s="22"/>
      <c r="D2702" s="22"/>
      <c r="E2702" s="22"/>
      <c r="G2702" s="22"/>
      <c r="H2702" s="22"/>
      <c r="I2702" s="22"/>
      <c r="K2702" s="22"/>
      <c r="L2702" s="22"/>
      <c r="M2702" s="22"/>
      <c r="O2702" s="22"/>
      <c r="P2702" s="22"/>
      <c r="Q2702" s="22"/>
    </row>
    <row r="2703" spans="2:17" x14ac:dyDescent="0.2">
      <c r="B2703" s="22"/>
      <c r="C2703" s="22"/>
      <c r="D2703" s="22"/>
      <c r="E2703" s="22"/>
      <c r="G2703" s="22"/>
      <c r="H2703" s="22"/>
      <c r="I2703" s="22"/>
      <c r="K2703" s="22"/>
      <c r="L2703" s="22"/>
      <c r="M2703" s="22"/>
      <c r="O2703" s="22"/>
      <c r="P2703" s="22"/>
      <c r="Q2703" s="22"/>
    </row>
    <row r="2704" spans="2:17" x14ac:dyDescent="0.2">
      <c r="B2704" s="22"/>
      <c r="C2704" s="22"/>
      <c r="D2704" s="22"/>
      <c r="E2704" s="22"/>
      <c r="G2704" s="22"/>
      <c r="H2704" s="22"/>
      <c r="I2704" s="22"/>
      <c r="K2704" s="22"/>
      <c r="L2704" s="22"/>
      <c r="M2704" s="22"/>
      <c r="O2704" s="22"/>
      <c r="P2704" s="22"/>
      <c r="Q2704" s="22"/>
    </row>
    <row r="2705" spans="2:17" x14ac:dyDescent="0.2">
      <c r="B2705" s="22"/>
      <c r="C2705" s="22"/>
      <c r="D2705" s="22"/>
      <c r="E2705" s="22"/>
      <c r="G2705" s="22"/>
      <c r="H2705" s="22"/>
      <c r="I2705" s="22"/>
      <c r="K2705" s="22"/>
      <c r="L2705" s="22"/>
      <c r="M2705" s="22"/>
      <c r="O2705" s="22"/>
      <c r="P2705" s="22"/>
      <c r="Q2705" s="22"/>
    </row>
    <row r="2706" spans="2:17" x14ac:dyDescent="0.2">
      <c r="B2706" s="22"/>
      <c r="C2706" s="22"/>
      <c r="D2706" s="22"/>
      <c r="E2706" s="22"/>
      <c r="G2706" s="22"/>
      <c r="H2706" s="22"/>
      <c r="I2706" s="22"/>
      <c r="K2706" s="22"/>
      <c r="L2706" s="22"/>
      <c r="M2706" s="22"/>
      <c r="O2706" s="22"/>
      <c r="P2706" s="22"/>
      <c r="Q2706" s="22"/>
    </row>
    <row r="2707" spans="2:17" x14ac:dyDescent="0.2">
      <c r="B2707" s="22"/>
      <c r="C2707" s="22"/>
      <c r="D2707" s="22"/>
      <c r="E2707" s="22"/>
      <c r="G2707" s="22"/>
      <c r="H2707" s="22"/>
      <c r="I2707" s="22"/>
      <c r="K2707" s="22"/>
      <c r="L2707" s="22"/>
      <c r="M2707" s="22"/>
      <c r="O2707" s="22"/>
      <c r="P2707" s="22"/>
      <c r="Q2707" s="22"/>
    </row>
    <row r="2708" spans="2:17" x14ac:dyDescent="0.2">
      <c r="B2708" s="22"/>
      <c r="C2708" s="22"/>
      <c r="D2708" s="22"/>
      <c r="E2708" s="22"/>
      <c r="G2708" s="22"/>
      <c r="H2708" s="22"/>
      <c r="I2708" s="22"/>
      <c r="K2708" s="22"/>
      <c r="L2708" s="22"/>
      <c r="M2708" s="22"/>
      <c r="O2708" s="22"/>
      <c r="P2708" s="22"/>
      <c r="Q2708" s="22"/>
    </row>
    <row r="2709" spans="2:17" x14ac:dyDescent="0.2">
      <c r="B2709" s="22"/>
      <c r="C2709" s="22"/>
      <c r="D2709" s="22"/>
      <c r="E2709" s="22"/>
      <c r="G2709" s="22"/>
      <c r="H2709" s="22"/>
      <c r="I2709" s="22"/>
      <c r="K2709" s="22"/>
      <c r="L2709" s="22"/>
      <c r="M2709" s="22"/>
      <c r="O2709" s="22"/>
      <c r="P2709" s="22"/>
      <c r="Q2709" s="22"/>
    </row>
    <row r="2710" spans="2:17" x14ac:dyDescent="0.2">
      <c r="B2710" s="22"/>
      <c r="C2710" s="22"/>
      <c r="D2710" s="22"/>
      <c r="E2710" s="22"/>
      <c r="G2710" s="22"/>
      <c r="H2710" s="22"/>
      <c r="I2710" s="22"/>
      <c r="K2710" s="22"/>
      <c r="L2710" s="22"/>
      <c r="M2710" s="22"/>
      <c r="O2710" s="22"/>
      <c r="P2710" s="22"/>
      <c r="Q2710" s="22"/>
    </row>
    <row r="2711" spans="2:17" x14ac:dyDescent="0.2">
      <c r="B2711" s="22"/>
      <c r="C2711" s="22"/>
      <c r="D2711" s="22"/>
      <c r="E2711" s="22"/>
      <c r="G2711" s="22"/>
      <c r="H2711" s="22"/>
      <c r="I2711" s="22"/>
      <c r="K2711" s="22"/>
      <c r="L2711" s="22"/>
      <c r="M2711" s="22"/>
      <c r="O2711" s="22"/>
      <c r="P2711" s="22"/>
      <c r="Q2711" s="22"/>
    </row>
    <row r="2712" spans="2:17" x14ac:dyDescent="0.2">
      <c r="B2712" s="22"/>
      <c r="C2712" s="22"/>
      <c r="D2712" s="22"/>
      <c r="E2712" s="22"/>
      <c r="G2712" s="22"/>
      <c r="H2712" s="22"/>
      <c r="I2712" s="22"/>
      <c r="K2712" s="22"/>
      <c r="L2712" s="22"/>
      <c r="M2712" s="22"/>
      <c r="O2712" s="22"/>
      <c r="P2712" s="22"/>
      <c r="Q2712" s="22"/>
    </row>
    <row r="2713" spans="2:17" x14ac:dyDescent="0.2">
      <c r="B2713" s="22"/>
      <c r="C2713" s="22"/>
      <c r="D2713" s="22"/>
      <c r="E2713" s="22"/>
      <c r="G2713" s="22"/>
      <c r="H2713" s="22"/>
      <c r="I2713" s="22"/>
      <c r="K2713" s="22"/>
      <c r="L2713" s="22"/>
      <c r="M2713" s="22"/>
      <c r="O2713" s="22"/>
      <c r="P2713" s="22"/>
      <c r="Q2713" s="22"/>
    </row>
    <row r="2714" spans="2:17" x14ac:dyDescent="0.2">
      <c r="B2714" s="22"/>
      <c r="C2714" s="22"/>
      <c r="D2714" s="22"/>
      <c r="E2714" s="22"/>
      <c r="G2714" s="22"/>
      <c r="H2714" s="22"/>
      <c r="I2714" s="22"/>
      <c r="K2714" s="22"/>
      <c r="L2714" s="22"/>
      <c r="M2714" s="22"/>
      <c r="O2714" s="22"/>
      <c r="P2714" s="22"/>
      <c r="Q2714" s="22"/>
    </row>
    <row r="2715" spans="2:17" x14ac:dyDescent="0.2">
      <c r="B2715" s="22"/>
      <c r="C2715" s="22"/>
      <c r="D2715" s="22"/>
      <c r="E2715" s="22"/>
      <c r="G2715" s="22"/>
      <c r="H2715" s="22"/>
      <c r="I2715" s="22"/>
      <c r="K2715" s="22"/>
      <c r="L2715" s="22"/>
      <c r="M2715" s="22"/>
      <c r="O2715" s="22"/>
      <c r="P2715" s="22"/>
      <c r="Q2715" s="22"/>
    </row>
    <row r="2716" spans="2:17" x14ac:dyDescent="0.2">
      <c r="B2716" s="22"/>
      <c r="C2716" s="22"/>
      <c r="D2716" s="22"/>
      <c r="E2716" s="22"/>
      <c r="G2716" s="22"/>
      <c r="H2716" s="22"/>
      <c r="I2716" s="22"/>
      <c r="K2716" s="22"/>
      <c r="L2716" s="22"/>
      <c r="M2716" s="22"/>
      <c r="O2716" s="22"/>
      <c r="P2716" s="22"/>
      <c r="Q2716" s="22"/>
    </row>
    <row r="2717" spans="2:17" x14ac:dyDescent="0.2">
      <c r="B2717" s="22"/>
      <c r="C2717" s="22"/>
      <c r="D2717" s="22"/>
      <c r="E2717" s="22"/>
      <c r="G2717" s="22"/>
      <c r="H2717" s="22"/>
      <c r="I2717" s="22"/>
      <c r="K2717" s="22"/>
      <c r="L2717" s="22"/>
      <c r="M2717" s="22"/>
      <c r="O2717" s="22"/>
      <c r="P2717" s="22"/>
      <c r="Q2717" s="22"/>
    </row>
    <row r="2718" spans="2:17" x14ac:dyDescent="0.2">
      <c r="B2718" s="22"/>
      <c r="C2718" s="22"/>
      <c r="D2718" s="22"/>
      <c r="E2718" s="22"/>
      <c r="G2718" s="22"/>
      <c r="H2718" s="22"/>
      <c r="I2718" s="22"/>
      <c r="K2718" s="22"/>
      <c r="L2718" s="22"/>
      <c r="M2718" s="22"/>
      <c r="O2718" s="22"/>
      <c r="P2718" s="22"/>
      <c r="Q2718" s="22"/>
    </row>
    <row r="2719" spans="2:17" x14ac:dyDescent="0.2">
      <c r="B2719" s="22"/>
      <c r="C2719" s="22"/>
      <c r="D2719" s="22"/>
      <c r="E2719" s="22"/>
      <c r="G2719" s="22"/>
      <c r="H2719" s="22"/>
      <c r="I2719" s="22"/>
      <c r="K2719" s="22"/>
      <c r="L2719" s="22"/>
      <c r="M2719" s="22"/>
      <c r="O2719" s="22"/>
      <c r="P2719" s="22"/>
      <c r="Q2719" s="22"/>
    </row>
    <row r="2720" spans="2:17" x14ac:dyDescent="0.2">
      <c r="B2720" s="22"/>
      <c r="C2720" s="22"/>
      <c r="D2720" s="22"/>
      <c r="E2720" s="22"/>
      <c r="G2720" s="22"/>
      <c r="H2720" s="22"/>
      <c r="I2720" s="22"/>
      <c r="K2720" s="22"/>
      <c r="L2720" s="22"/>
      <c r="M2720" s="22"/>
      <c r="O2720" s="22"/>
      <c r="P2720" s="22"/>
      <c r="Q2720" s="22"/>
    </row>
    <row r="2721" spans="2:17" x14ac:dyDescent="0.2">
      <c r="B2721" s="22"/>
      <c r="C2721" s="22"/>
      <c r="D2721" s="22"/>
      <c r="E2721" s="22"/>
      <c r="G2721" s="22"/>
      <c r="H2721" s="22"/>
      <c r="I2721" s="22"/>
      <c r="K2721" s="22"/>
      <c r="L2721" s="22"/>
      <c r="M2721" s="22"/>
      <c r="O2721" s="22"/>
      <c r="P2721" s="22"/>
      <c r="Q2721" s="22"/>
    </row>
    <row r="2722" spans="2:17" x14ac:dyDescent="0.2">
      <c r="B2722" s="22"/>
      <c r="C2722" s="22"/>
      <c r="D2722" s="22"/>
      <c r="E2722" s="22"/>
      <c r="G2722" s="22"/>
      <c r="H2722" s="22"/>
      <c r="I2722" s="22"/>
      <c r="K2722" s="22"/>
      <c r="L2722" s="22"/>
      <c r="M2722" s="22"/>
      <c r="O2722" s="22"/>
      <c r="P2722" s="22"/>
      <c r="Q2722" s="22"/>
    </row>
    <row r="2723" spans="2:17" x14ac:dyDescent="0.2">
      <c r="B2723" s="22"/>
      <c r="C2723" s="22"/>
      <c r="D2723" s="22"/>
      <c r="E2723" s="22"/>
      <c r="G2723" s="22"/>
      <c r="H2723" s="22"/>
      <c r="I2723" s="22"/>
      <c r="K2723" s="22"/>
      <c r="L2723" s="22"/>
      <c r="M2723" s="22"/>
      <c r="O2723" s="22"/>
      <c r="P2723" s="22"/>
      <c r="Q2723" s="22"/>
    </row>
    <row r="2724" spans="2:17" x14ac:dyDescent="0.2">
      <c r="B2724" s="22"/>
      <c r="C2724" s="22"/>
      <c r="D2724" s="22"/>
      <c r="E2724" s="22"/>
      <c r="G2724" s="22"/>
      <c r="H2724" s="22"/>
      <c r="I2724" s="22"/>
      <c r="K2724" s="22"/>
      <c r="L2724" s="22"/>
      <c r="M2724" s="22"/>
      <c r="O2724" s="22"/>
      <c r="P2724" s="22"/>
      <c r="Q2724" s="22"/>
    </row>
    <row r="2725" spans="2:17" x14ac:dyDescent="0.2">
      <c r="B2725" s="22"/>
      <c r="C2725" s="22"/>
      <c r="D2725" s="22"/>
      <c r="E2725" s="22"/>
      <c r="G2725" s="22"/>
      <c r="H2725" s="22"/>
      <c r="I2725" s="22"/>
      <c r="K2725" s="22"/>
      <c r="L2725" s="22"/>
      <c r="M2725" s="22"/>
      <c r="O2725" s="22"/>
      <c r="P2725" s="22"/>
      <c r="Q2725" s="22"/>
    </row>
    <row r="2726" spans="2:17" x14ac:dyDescent="0.2">
      <c r="B2726" s="22"/>
      <c r="C2726" s="22"/>
      <c r="D2726" s="22"/>
      <c r="E2726" s="22"/>
      <c r="G2726" s="22"/>
      <c r="H2726" s="22"/>
      <c r="I2726" s="22"/>
      <c r="K2726" s="22"/>
      <c r="L2726" s="22"/>
      <c r="M2726" s="22"/>
      <c r="O2726" s="22"/>
      <c r="P2726" s="22"/>
      <c r="Q2726" s="22"/>
    </row>
    <row r="2727" spans="2:17" x14ac:dyDescent="0.2">
      <c r="B2727" s="22"/>
      <c r="C2727" s="22"/>
      <c r="D2727" s="22"/>
      <c r="E2727" s="22"/>
      <c r="G2727" s="22"/>
      <c r="H2727" s="22"/>
      <c r="I2727" s="22"/>
      <c r="K2727" s="22"/>
      <c r="L2727" s="22"/>
      <c r="M2727" s="22"/>
      <c r="O2727" s="22"/>
      <c r="P2727" s="22"/>
      <c r="Q2727" s="22"/>
    </row>
    <row r="2728" spans="2:17" x14ac:dyDescent="0.2">
      <c r="B2728" s="22"/>
      <c r="C2728" s="22"/>
      <c r="D2728" s="22"/>
      <c r="E2728" s="22"/>
      <c r="G2728" s="22"/>
      <c r="H2728" s="22"/>
      <c r="I2728" s="22"/>
      <c r="K2728" s="22"/>
      <c r="L2728" s="22"/>
      <c r="M2728" s="22"/>
      <c r="O2728" s="22"/>
      <c r="P2728" s="22"/>
      <c r="Q2728" s="22"/>
    </row>
    <row r="2729" spans="2:17" x14ac:dyDescent="0.2">
      <c r="B2729" s="22"/>
      <c r="C2729" s="22"/>
      <c r="D2729" s="22"/>
      <c r="E2729" s="22"/>
      <c r="G2729" s="22"/>
      <c r="H2729" s="22"/>
      <c r="I2729" s="22"/>
      <c r="K2729" s="22"/>
      <c r="L2729" s="22"/>
      <c r="M2729" s="22"/>
      <c r="O2729" s="22"/>
      <c r="P2729" s="22"/>
      <c r="Q2729" s="22"/>
    </row>
    <row r="2730" spans="2:17" x14ac:dyDescent="0.2">
      <c r="B2730" s="22"/>
      <c r="C2730" s="22"/>
      <c r="D2730" s="22"/>
      <c r="E2730" s="22"/>
      <c r="G2730" s="22"/>
      <c r="H2730" s="22"/>
      <c r="I2730" s="22"/>
      <c r="K2730" s="22"/>
      <c r="L2730" s="22"/>
      <c r="M2730" s="22"/>
      <c r="O2730" s="22"/>
      <c r="P2730" s="22"/>
      <c r="Q2730" s="22"/>
    </row>
    <row r="2731" spans="2:17" x14ac:dyDescent="0.2">
      <c r="B2731" s="22"/>
      <c r="C2731" s="22"/>
      <c r="D2731" s="22"/>
      <c r="E2731" s="22"/>
      <c r="G2731" s="22"/>
      <c r="H2731" s="22"/>
      <c r="I2731" s="22"/>
      <c r="K2731" s="22"/>
      <c r="L2731" s="22"/>
      <c r="M2731" s="22"/>
      <c r="O2731" s="22"/>
      <c r="P2731" s="22"/>
      <c r="Q2731" s="22"/>
    </row>
    <row r="2732" spans="2:17" x14ac:dyDescent="0.2">
      <c r="B2732" s="22"/>
      <c r="C2732" s="22"/>
      <c r="D2732" s="22"/>
      <c r="E2732" s="22"/>
      <c r="G2732" s="22"/>
      <c r="H2732" s="22"/>
      <c r="I2732" s="22"/>
      <c r="K2732" s="22"/>
      <c r="L2732" s="22"/>
      <c r="M2732" s="22"/>
      <c r="O2732" s="22"/>
      <c r="P2732" s="22"/>
      <c r="Q2732" s="22"/>
    </row>
    <row r="2733" spans="2:17" x14ac:dyDescent="0.2">
      <c r="B2733" s="22"/>
      <c r="C2733" s="22"/>
      <c r="D2733" s="22"/>
      <c r="E2733" s="22"/>
      <c r="G2733" s="22"/>
      <c r="H2733" s="22"/>
      <c r="I2733" s="22"/>
      <c r="K2733" s="22"/>
      <c r="L2733" s="22"/>
      <c r="M2733" s="22"/>
      <c r="O2733" s="22"/>
      <c r="P2733" s="22"/>
      <c r="Q2733" s="22"/>
    </row>
    <row r="2734" spans="2:17" x14ac:dyDescent="0.2">
      <c r="B2734" s="22"/>
      <c r="C2734" s="22"/>
      <c r="D2734" s="22"/>
      <c r="E2734" s="22"/>
      <c r="G2734" s="22"/>
      <c r="H2734" s="22"/>
      <c r="I2734" s="22"/>
      <c r="K2734" s="22"/>
      <c r="L2734" s="22"/>
      <c r="M2734" s="22"/>
      <c r="O2734" s="22"/>
      <c r="P2734" s="22"/>
      <c r="Q2734" s="22"/>
    </row>
    <row r="2735" spans="2:17" x14ac:dyDescent="0.2">
      <c r="B2735" s="22"/>
      <c r="C2735" s="22"/>
      <c r="D2735" s="22"/>
      <c r="E2735" s="22"/>
      <c r="G2735" s="22"/>
      <c r="H2735" s="22"/>
      <c r="I2735" s="22"/>
      <c r="K2735" s="22"/>
      <c r="L2735" s="22"/>
      <c r="M2735" s="22"/>
      <c r="O2735" s="22"/>
      <c r="P2735" s="22"/>
      <c r="Q2735" s="22"/>
    </row>
    <row r="2736" spans="2:17" x14ac:dyDescent="0.2">
      <c r="B2736" s="22"/>
      <c r="C2736" s="22"/>
      <c r="D2736" s="22"/>
      <c r="E2736" s="22"/>
      <c r="G2736" s="22"/>
      <c r="H2736" s="22"/>
      <c r="I2736" s="22"/>
      <c r="K2736" s="22"/>
      <c r="L2736" s="22"/>
      <c r="M2736" s="22"/>
      <c r="O2736" s="22"/>
      <c r="P2736" s="22"/>
      <c r="Q2736" s="22"/>
    </row>
    <row r="2737" spans="2:17" x14ac:dyDescent="0.2">
      <c r="B2737" s="22"/>
      <c r="C2737" s="22"/>
      <c r="D2737" s="22"/>
      <c r="E2737" s="22"/>
      <c r="G2737" s="22"/>
      <c r="H2737" s="22"/>
      <c r="I2737" s="22"/>
      <c r="K2737" s="22"/>
      <c r="L2737" s="22"/>
      <c r="M2737" s="22"/>
      <c r="O2737" s="22"/>
      <c r="P2737" s="22"/>
      <c r="Q2737" s="22"/>
    </row>
    <row r="2738" spans="2:17" x14ac:dyDescent="0.2">
      <c r="B2738" s="22"/>
      <c r="C2738" s="22"/>
      <c r="D2738" s="22"/>
      <c r="E2738" s="22"/>
      <c r="G2738" s="22"/>
      <c r="H2738" s="22"/>
      <c r="I2738" s="22"/>
      <c r="K2738" s="22"/>
      <c r="L2738" s="22"/>
      <c r="M2738" s="22"/>
      <c r="O2738" s="22"/>
      <c r="P2738" s="22"/>
      <c r="Q2738" s="22"/>
    </row>
    <row r="2739" spans="2:17" x14ac:dyDescent="0.2">
      <c r="B2739" s="22"/>
      <c r="C2739" s="22"/>
      <c r="D2739" s="22"/>
      <c r="E2739" s="22"/>
      <c r="G2739" s="22"/>
      <c r="H2739" s="22"/>
      <c r="I2739" s="22"/>
      <c r="K2739" s="22"/>
      <c r="L2739" s="22"/>
      <c r="M2739" s="22"/>
      <c r="O2739" s="22"/>
      <c r="P2739" s="22"/>
      <c r="Q2739" s="22"/>
    </row>
    <row r="2740" spans="2:17" x14ac:dyDescent="0.2">
      <c r="B2740" s="22"/>
      <c r="C2740" s="22"/>
      <c r="D2740" s="22"/>
      <c r="E2740" s="22"/>
      <c r="G2740" s="22"/>
      <c r="H2740" s="22"/>
      <c r="I2740" s="22"/>
      <c r="K2740" s="22"/>
      <c r="L2740" s="22"/>
      <c r="M2740" s="22"/>
      <c r="O2740" s="22"/>
      <c r="P2740" s="22"/>
      <c r="Q2740" s="22"/>
    </row>
    <row r="2741" spans="2:17" x14ac:dyDescent="0.2">
      <c r="B2741" s="22"/>
      <c r="C2741" s="22"/>
      <c r="D2741" s="22"/>
      <c r="E2741" s="22"/>
      <c r="G2741" s="22"/>
      <c r="H2741" s="22"/>
      <c r="I2741" s="22"/>
      <c r="K2741" s="22"/>
      <c r="L2741" s="22"/>
      <c r="M2741" s="22"/>
      <c r="O2741" s="22"/>
      <c r="P2741" s="22"/>
      <c r="Q2741" s="22"/>
    </row>
    <row r="2742" spans="2:17" x14ac:dyDescent="0.2">
      <c r="B2742" s="22"/>
      <c r="C2742" s="22"/>
      <c r="D2742" s="22"/>
      <c r="E2742" s="22"/>
      <c r="G2742" s="22"/>
      <c r="H2742" s="22"/>
      <c r="I2742" s="22"/>
      <c r="K2742" s="22"/>
      <c r="L2742" s="22"/>
      <c r="M2742" s="22"/>
      <c r="O2742" s="22"/>
      <c r="P2742" s="22"/>
      <c r="Q2742" s="22"/>
    </row>
    <row r="2743" spans="2:17" x14ac:dyDescent="0.2">
      <c r="B2743" s="22"/>
      <c r="C2743" s="22"/>
      <c r="D2743" s="22"/>
      <c r="E2743" s="22"/>
      <c r="G2743" s="22"/>
      <c r="H2743" s="22"/>
      <c r="I2743" s="22"/>
      <c r="K2743" s="22"/>
      <c r="L2743" s="22"/>
      <c r="M2743" s="22"/>
      <c r="O2743" s="22"/>
      <c r="P2743" s="22"/>
      <c r="Q2743" s="22"/>
    </row>
    <row r="2744" spans="2:17" x14ac:dyDescent="0.2">
      <c r="B2744" s="22"/>
      <c r="C2744" s="22"/>
      <c r="D2744" s="22"/>
      <c r="E2744" s="22"/>
      <c r="G2744" s="22"/>
      <c r="H2744" s="22"/>
      <c r="I2744" s="22"/>
      <c r="K2744" s="22"/>
      <c r="L2744" s="22"/>
      <c r="M2744" s="22"/>
      <c r="O2744" s="22"/>
      <c r="P2744" s="22"/>
      <c r="Q2744" s="22"/>
    </row>
    <row r="2745" spans="2:17" x14ac:dyDescent="0.2">
      <c r="B2745" s="22"/>
      <c r="C2745" s="22"/>
      <c r="D2745" s="22"/>
      <c r="E2745" s="22"/>
      <c r="G2745" s="22"/>
      <c r="H2745" s="22"/>
      <c r="I2745" s="22"/>
      <c r="K2745" s="22"/>
      <c r="L2745" s="22"/>
      <c r="M2745" s="22"/>
      <c r="O2745" s="22"/>
      <c r="P2745" s="22"/>
      <c r="Q2745" s="22"/>
    </row>
    <row r="2746" spans="2:17" x14ac:dyDescent="0.2">
      <c r="B2746" s="22"/>
      <c r="C2746" s="22"/>
      <c r="D2746" s="22"/>
      <c r="E2746" s="22"/>
      <c r="G2746" s="22"/>
      <c r="H2746" s="22"/>
      <c r="I2746" s="22"/>
      <c r="K2746" s="22"/>
      <c r="L2746" s="22"/>
      <c r="M2746" s="22"/>
      <c r="O2746" s="22"/>
      <c r="P2746" s="22"/>
      <c r="Q2746" s="22"/>
    </row>
    <row r="2747" spans="2:17" x14ac:dyDescent="0.2">
      <c r="B2747" s="22"/>
      <c r="C2747" s="22"/>
      <c r="D2747" s="22"/>
      <c r="E2747" s="22"/>
      <c r="G2747" s="22"/>
      <c r="H2747" s="22"/>
      <c r="I2747" s="22"/>
      <c r="K2747" s="22"/>
      <c r="L2747" s="22"/>
      <c r="M2747" s="22"/>
      <c r="O2747" s="22"/>
      <c r="P2747" s="22"/>
      <c r="Q2747" s="22"/>
    </row>
    <row r="2748" spans="2:17" x14ac:dyDescent="0.2">
      <c r="B2748" s="22"/>
      <c r="C2748" s="22"/>
      <c r="D2748" s="22"/>
      <c r="E2748" s="22"/>
      <c r="G2748" s="22"/>
      <c r="H2748" s="22"/>
      <c r="I2748" s="22"/>
      <c r="K2748" s="22"/>
      <c r="L2748" s="22"/>
      <c r="M2748" s="22"/>
      <c r="O2748" s="22"/>
      <c r="P2748" s="22"/>
      <c r="Q2748" s="22"/>
    </row>
    <row r="2749" spans="2:17" x14ac:dyDescent="0.2">
      <c r="B2749" s="22"/>
      <c r="C2749" s="22"/>
      <c r="D2749" s="22"/>
      <c r="E2749" s="22"/>
      <c r="G2749" s="22"/>
      <c r="H2749" s="22"/>
      <c r="I2749" s="22"/>
      <c r="K2749" s="22"/>
      <c r="L2749" s="22"/>
      <c r="M2749" s="22"/>
      <c r="O2749" s="22"/>
      <c r="P2749" s="22"/>
      <c r="Q2749" s="22"/>
    </row>
    <row r="2750" spans="2:17" x14ac:dyDescent="0.2">
      <c r="B2750" s="22"/>
      <c r="C2750" s="22"/>
      <c r="D2750" s="22"/>
      <c r="E2750" s="22"/>
      <c r="G2750" s="22"/>
      <c r="H2750" s="22"/>
      <c r="I2750" s="22"/>
      <c r="K2750" s="22"/>
      <c r="L2750" s="22"/>
      <c r="M2750" s="22"/>
      <c r="O2750" s="22"/>
      <c r="P2750" s="22"/>
      <c r="Q2750" s="22"/>
    </row>
    <row r="2751" spans="2:17" x14ac:dyDescent="0.2">
      <c r="B2751" s="22"/>
      <c r="C2751" s="22"/>
      <c r="D2751" s="22"/>
      <c r="E2751" s="22"/>
      <c r="G2751" s="22"/>
      <c r="H2751" s="22"/>
      <c r="I2751" s="22"/>
      <c r="K2751" s="22"/>
      <c r="L2751" s="22"/>
      <c r="M2751" s="22"/>
      <c r="O2751" s="22"/>
      <c r="P2751" s="22"/>
      <c r="Q2751" s="22"/>
    </row>
    <row r="2752" spans="2:17" x14ac:dyDescent="0.2">
      <c r="B2752" s="22"/>
      <c r="C2752" s="22"/>
      <c r="D2752" s="22"/>
      <c r="E2752" s="22"/>
      <c r="G2752" s="22"/>
      <c r="H2752" s="22"/>
      <c r="I2752" s="22"/>
      <c r="K2752" s="22"/>
      <c r="L2752" s="22"/>
      <c r="M2752" s="22"/>
      <c r="O2752" s="22"/>
      <c r="P2752" s="22"/>
      <c r="Q2752" s="22"/>
    </row>
    <row r="2753" spans="2:17" x14ac:dyDescent="0.2">
      <c r="B2753" s="22"/>
      <c r="C2753" s="22"/>
      <c r="D2753" s="22"/>
      <c r="E2753" s="22"/>
      <c r="G2753" s="22"/>
      <c r="H2753" s="22"/>
      <c r="I2753" s="22"/>
      <c r="K2753" s="22"/>
      <c r="L2753" s="22"/>
      <c r="M2753" s="22"/>
      <c r="O2753" s="22"/>
      <c r="P2753" s="22"/>
      <c r="Q2753" s="22"/>
    </row>
    <row r="2754" spans="2:17" x14ac:dyDescent="0.2">
      <c r="B2754" s="22"/>
      <c r="C2754" s="22"/>
      <c r="D2754" s="22"/>
      <c r="E2754" s="22"/>
      <c r="G2754" s="22"/>
      <c r="H2754" s="22"/>
      <c r="I2754" s="22"/>
      <c r="K2754" s="22"/>
      <c r="L2754" s="22"/>
      <c r="M2754" s="22"/>
      <c r="O2754" s="22"/>
      <c r="P2754" s="22"/>
      <c r="Q2754" s="22"/>
    </row>
    <row r="2755" spans="2:17" x14ac:dyDescent="0.2">
      <c r="B2755" s="22"/>
      <c r="C2755" s="22"/>
      <c r="D2755" s="22"/>
      <c r="E2755" s="22"/>
      <c r="G2755" s="22"/>
      <c r="H2755" s="22"/>
      <c r="I2755" s="22"/>
      <c r="K2755" s="22"/>
      <c r="L2755" s="22"/>
      <c r="M2755" s="22"/>
      <c r="O2755" s="22"/>
      <c r="P2755" s="22"/>
      <c r="Q2755" s="22"/>
    </row>
    <row r="2756" spans="2:17" x14ac:dyDescent="0.2">
      <c r="B2756" s="22"/>
      <c r="C2756" s="22"/>
      <c r="D2756" s="22"/>
      <c r="E2756" s="22"/>
      <c r="G2756" s="22"/>
      <c r="H2756" s="22"/>
      <c r="I2756" s="22"/>
      <c r="K2756" s="22"/>
      <c r="L2756" s="22"/>
      <c r="M2756" s="22"/>
      <c r="O2756" s="22"/>
      <c r="P2756" s="22"/>
      <c r="Q2756" s="22"/>
    </row>
    <row r="2757" spans="2:17" x14ac:dyDescent="0.2">
      <c r="B2757" s="22"/>
      <c r="C2757" s="22"/>
      <c r="D2757" s="22"/>
      <c r="E2757" s="22"/>
      <c r="G2757" s="22"/>
      <c r="H2757" s="22"/>
      <c r="I2757" s="22"/>
      <c r="K2757" s="22"/>
      <c r="L2757" s="22"/>
      <c r="M2757" s="22"/>
      <c r="O2757" s="22"/>
      <c r="P2757" s="22"/>
      <c r="Q2757" s="22"/>
    </row>
    <row r="2758" spans="2:17" x14ac:dyDescent="0.2">
      <c r="B2758" s="22"/>
      <c r="C2758" s="22"/>
      <c r="D2758" s="22"/>
      <c r="E2758" s="22"/>
      <c r="G2758" s="22"/>
      <c r="H2758" s="22"/>
      <c r="I2758" s="22"/>
      <c r="K2758" s="22"/>
      <c r="L2758" s="22"/>
      <c r="M2758" s="22"/>
      <c r="O2758" s="22"/>
      <c r="P2758" s="22"/>
      <c r="Q2758" s="22"/>
    </row>
    <row r="2759" spans="2:17" x14ac:dyDescent="0.2">
      <c r="B2759" s="22"/>
      <c r="C2759" s="22"/>
      <c r="D2759" s="22"/>
      <c r="E2759" s="22"/>
      <c r="G2759" s="22"/>
      <c r="H2759" s="22"/>
      <c r="I2759" s="22"/>
      <c r="K2759" s="22"/>
      <c r="L2759" s="22"/>
      <c r="M2759" s="22"/>
      <c r="O2759" s="22"/>
      <c r="P2759" s="22"/>
      <c r="Q2759" s="22"/>
    </row>
    <row r="2760" spans="2:17" x14ac:dyDescent="0.2">
      <c r="B2760" s="22"/>
      <c r="C2760" s="22"/>
      <c r="D2760" s="22"/>
      <c r="E2760" s="22"/>
      <c r="G2760" s="22"/>
      <c r="H2760" s="22"/>
      <c r="I2760" s="22"/>
      <c r="K2760" s="22"/>
      <c r="L2760" s="22"/>
      <c r="M2760" s="22"/>
      <c r="O2760" s="22"/>
      <c r="P2760" s="22"/>
      <c r="Q2760" s="22"/>
    </row>
    <row r="2761" spans="2:17" x14ac:dyDescent="0.2">
      <c r="B2761" s="22"/>
      <c r="C2761" s="22"/>
      <c r="D2761" s="22"/>
      <c r="E2761" s="22"/>
      <c r="G2761" s="22"/>
      <c r="H2761" s="22"/>
      <c r="I2761" s="22"/>
      <c r="K2761" s="22"/>
      <c r="L2761" s="22"/>
      <c r="M2761" s="22"/>
      <c r="O2761" s="22"/>
      <c r="P2761" s="22"/>
      <c r="Q2761" s="22"/>
    </row>
    <row r="2762" spans="2:17" x14ac:dyDescent="0.2">
      <c r="B2762" s="22"/>
      <c r="C2762" s="22"/>
      <c r="D2762" s="22"/>
      <c r="E2762" s="22"/>
      <c r="G2762" s="22"/>
      <c r="H2762" s="22"/>
      <c r="I2762" s="22"/>
      <c r="K2762" s="22"/>
      <c r="L2762" s="22"/>
      <c r="M2762" s="22"/>
      <c r="O2762" s="22"/>
      <c r="P2762" s="22"/>
      <c r="Q2762" s="22"/>
    </row>
    <row r="2763" spans="2:17" x14ac:dyDescent="0.2">
      <c r="B2763" s="22"/>
      <c r="C2763" s="22"/>
      <c r="D2763" s="22"/>
      <c r="E2763" s="22"/>
      <c r="G2763" s="22"/>
      <c r="H2763" s="22"/>
      <c r="I2763" s="22"/>
      <c r="K2763" s="22"/>
      <c r="L2763" s="22"/>
      <c r="M2763" s="22"/>
      <c r="O2763" s="22"/>
      <c r="P2763" s="22"/>
      <c r="Q2763" s="22"/>
    </row>
    <row r="2764" spans="2:17" x14ac:dyDescent="0.2">
      <c r="B2764" s="22"/>
      <c r="C2764" s="22"/>
      <c r="D2764" s="22"/>
      <c r="E2764" s="22"/>
      <c r="G2764" s="22"/>
      <c r="H2764" s="22"/>
      <c r="I2764" s="22"/>
      <c r="K2764" s="22"/>
      <c r="L2764" s="22"/>
      <c r="M2764" s="22"/>
      <c r="O2764" s="22"/>
      <c r="P2764" s="22"/>
      <c r="Q2764" s="22"/>
    </row>
    <row r="2765" spans="2:17" x14ac:dyDescent="0.2">
      <c r="B2765" s="22"/>
      <c r="C2765" s="22"/>
      <c r="D2765" s="22"/>
      <c r="E2765" s="22"/>
      <c r="G2765" s="22"/>
      <c r="H2765" s="22"/>
      <c r="I2765" s="22"/>
      <c r="K2765" s="22"/>
      <c r="L2765" s="22"/>
      <c r="M2765" s="22"/>
      <c r="O2765" s="22"/>
      <c r="P2765" s="22"/>
      <c r="Q2765" s="22"/>
    </row>
    <row r="2766" spans="2:17" x14ac:dyDescent="0.2">
      <c r="B2766" s="22"/>
      <c r="C2766" s="22"/>
      <c r="D2766" s="22"/>
      <c r="E2766" s="22"/>
      <c r="G2766" s="22"/>
      <c r="H2766" s="22"/>
      <c r="I2766" s="22"/>
      <c r="K2766" s="22"/>
      <c r="L2766" s="22"/>
      <c r="M2766" s="22"/>
      <c r="O2766" s="22"/>
      <c r="P2766" s="22"/>
      <c r="Q2766" s="22"/>
    </row>
    <row r="2767" spans="2:17" x14ac:dyDescent="0.2">
      <c r="B2767" s="22"/>
      <c r="C2767" s="22"/>
      <c r="D2767" s="22"/>
      <c r="E2767" s="22"/>
      <c r="G2767" s="22"/>
      <c r="H2767" s="22"/>
      <c r="I2767" s="22"/>
      <c r="K2767" s="22"/>
      <c r="L2767" s="22"/>
      <c r="M2767" s="22"/>
      <c r="O2767" s="22"/>
      <c r="P2767" s="22"/>
      <c r="Q2767" s="22"/>
    </row>
    <row r="2768" spans="2:17" x14ac:dyDescent="0.2">
      <c r="B2768" s="22"/>
      <c r="C2768" s="22"/>
      <c r="D2768" s="22"/>
      <c r="E2768" s="22"/>
      <c r="G2768" s="22"/>
      <c r="H2768" s="22"/>
      <c r="I2768" s="22"/>
      <c r="K2768" s="22"/>
      <c r="L2768" s="22"/>
      <c r="M2768" s="22"/>
      <c r="O2768" s="22"/>
      <c r="P2768" s="22"/>
      <c r="Q2768" s="22"/>
    </row>
    <row r="2769" spans="2:17" x14ac:dyDescent="0.2">
      <c r="B2769" s="22"/>
      <c r="C2769" s="22"/>
      <c r="D2769" s="22"/>
      <c r="E2769" s="22"/>
      <c r="G2769" s="22"/>
      <c r="H2769" s="22"/>
      <c r="I2769" s="22"/>
      <c r="K2769" s="22"/>
      <c r="L2769" s="22"/>
      <c r="M2769" s="22"/>
      <c r="O2769" s="22"/>
      <c r="P2769" s="22"/>
      <c r="Q2769" s="22"/>
    </row>
    <row r="2770" spans="2:17" x14ac:dyDescent="0.2">
      <c r="B2770" s="22"/>
      <c r="C2770" s="22"/>
      <c r="D2770" s="22"/>
      <c r="E2770" s="22"/>
      <c r="G2770" s="22"/>
      <c r="H2770" s="22"/>
      <c r="I2770" s="22"/>
      <c r="K2770" s="22"/>
      <c r="L2770" s="22"/>
      <c r="M2770" s="22"/>
      <c r="O2770" s="22"/>
      <c r="P2770" s="22"/>
      <c r="Q2770" s="22"/>
    </row>
    <row r="2771" spans="2:17" x14ac:dyDescent="0.2">
      <c r="B2771" s="22"/>
      <c r="C2771" s="22"/>
      <c r="D2771" s="22"/>
      <c r="E2771" s="22"/>
      <c r="G2771" s="22"/>
      <c r="H2771" s="22"/>
      <c r="I2771" s="22"/>
      <c r="K2771" s="22"/>
      <c r="L2771" s="22"/>
      <c r="M2771" s="22"/>
      <c r="O2771" s="22"/>
      <c r="P2771" s="22"/>
      <c r="Q2771" s="22"/>
    </row>
    <row r="2772" spans="2:17" x14ac:dyDescent="0.2">
      <c r="B2772" s="22"/>
      <c r="C2772" s="22"/>
      <c r="D2772" s="22"/>
      <c r="E2772" s="22"/>
      <c r="G2772" s="22"/>
      <c r="H2772" s="22"/>
      <c r="I2772" s="22"/>
      <c r="K2772" s="22"/>
      <c r="L2772" s="22"/>
      <c r="M2772" s="22"/>
      <c r="O2772" s="22"/>
      <c r="P2772" s="22"/>
      <c r="Q2772" s="22"/>
    </row>
    <row r="2773" spans="2:17" x14ac:dyDescent="0.2">
      <c r="B2773" s="22"/>
      <c r="C2773" s="22"/>
      <c r="D2773" s="22"/>
      <c r="E2773" s="22"/>
      <c r="G2773" s="22"/>
      <c r="H2773" s="22"/>
      <c r="I2773" s="22"/>
      <c r="K2773" s="22"/>
      <c r="L2773" s="22"/>
      <c r="M2773" s="22"/>
      <c r="O2773" s="22"/>
      <c r="P2773" s="22"/>
      <c r="Q2773" s="22"/>
    </row>
    <row r="2774" spans="2:17" x14ac:dyDescent="0.2">
      <c r="B2774" s="22"/>
      <c r="C2774" s="22"/>
      <c r="D2774" s="22"/>
      <c r="E2774" s="22"/>
      <c r="G2774" s="22"/>
      <c r="H2774" s="22"/>
      <c r="I2774" s="22"/>
      <c r="K2774" s="22"/>
      <c r="L2774" s="22"/>
      <c r="M2774" s="22"/>
      <c r="O2774" s="22"/>
      <c r="P2774" s="22"/>
      <c r="Q2774" s="22"/>
    </row>
    <row r="2775" spans="2:17" x14ac:dyDescent="0.2">
      <c r="B2775" s="22"/>
      <c r="C2775" s="22"/>
      <c r="D2775" s="22"/>
      <c r="E2775" s="22"/>
      <c r="G2775" s="22"/>
      <c r="H2775" s="22"/>
      <c r="I2775" s="22"/>
      <c r="K2775" s="22"/>
      <c r="L2775" s="22"/>
      <c r="M2775" s="22"/>
      <c r="O2775" s="22"/>
      <c r="P2775" s="22"/>
      <c r="Q2775" s="22"/>
    </row>
    <row r="2776" spans="2:17" x14ac:dyDescent="0.2">
      <c r="B2776" s="22"/>
      <c r="C2776" s="22"/>
      <c r="D2776" s="22"/>
      <c r="E2776" s="22"/>
      <c r="G2776" s="22"/>
      <c r="H2776" s="22"/>
      <c r="I2776" s="22"/>
      <c r="K2776" s="22"/>
      <c r="L2776" s="22"/>
      <c r="M2776" s="22"/>
      <c r="O2776" s="22"/>
      <c r="P2776" s="22"/>
      <c r="Q2776" s="22"/>
    </row>
    <row r="2777" spans="2:17" x14ac:dyDescent="0.2">
      <c r="B2777" s="22"/>
      <c r="C2777" s="22"/>
      <c r="D2777" s="22"/>
      <c r="E2777" s="22"/>
      <c r="G2777" s="22"/>
      <c r="H2777" s="22"/>
      <c r="I2777" s="22"/>
      <c r="K2777" s="22"/>
      <c r="L2777" s="22"/>
      <c r="M2777" s="22"/>
      <c r="O2777" s="22"/>
      <c r="P2777" s="22"/>
      <c r="Q2777" s="22"/>
    </row>
    <row r="2778" spans="2:17" x14ac:dyDescent="0.2">
      <c r="B2778" s="22"/>
      <c r="C2778" s="22"/>
      <c r="D2778" s="22"/>
      <c r="E2778" s="22"/>
      <c r="G2778" s="22"/>
      <c r="H2778" s="22"/>
      <c r="I2778" s="22"/>
      <c r="K2778" s="22"/>
      <c r="L2778" s="22"/>
      <c r="M2778" s="22"/>
      <c r="O2778" s="22"/>
      <c r="P2778" s="22"/>
      <c r="Q2778" s="22"/>
    </row>
    <row r="2779" spans="2:17" x14ac:dyDescent="0.2">
      <c r="B2779" s="22"/>
      <c r="C2779" s="22"/>
      <c r="D2779" s="22"/>
      <c r="E2779" s="22"/>
      <c r="G2779" s="22"/>
      <c r="H2779" s="22"/>
      <c r="I2779" s="22"/>
      <c r="K2779" s="22"/>
      <c r="L2779" s="22"/>
      <c r="M2779" s="22"/>
      <c r="O2779" s="22"/>
      <c r="P2779" s="22"/>
      <c r="Q2779" s="22"/>
    </row>
    <row r="2780" spans="2:17" x14ac:dyDescent="0.2">
      <c r="B2780" s="22"/>
      <c r="C2780" s="22"/>
      <c r="D2780" s="22"/>
      <c r="E2780" s="22"/>
      <c r="G2780" s="22"/>
      <c r="H2780" s="22"/>
      <c r="I2780" s="22"/>
      <c r="K2780" s="22"/>
      <c r="L2780" s="22"/>
      <c r="M2780" s="22"/>
      <c r="O2780" s="22"/>
      <c r="P2780" s="22"/>
      <c r="Q2780" s="22"/>
    </row>
    <row r="2781" spans="2:17" x14ac:dyDescent="0.2">
      <c r="B2781" s="22"/>
      <c r="C2781" s="22"/>
      <c r="D2781" s="22"/>
      <c r="E2781" s="22"/>
      <c r="G2781" s="22"/>
      <c r="H2781" s="22"/>
      <c r="I2781" s="22"/>
      <c r="K2781" s="22"/>
      <c r="L2781" s="22"/>
      <c r="M2781" s="22"/>
      <c r="O2781" s="22"/>
      <c r="P2781" s="22"/>
      <c r="Q2781" s="22"/>
    </row>
    <row r="2782" spans="2:17" x14ac:dyDescent="0.2">
      <c r="B2782" s="22"/>
      <c r="C2782" s="22"/>
      <c r="D2782" s="22"/>
      <c r="E2782" s="22"/>
      <c r="G2782" s="22"/>
      <c r="H2782" s="22"/>
      <c r="I2782" s="22"/>
      <c r="K2782" s="22"/>
      <c r="L2782" s="22"/>
      <c r="M2782" s="22"/>
      <c r="O2782" s="22"/>
      <c r="P2782" s="22"/>
      <c r="Q2782" s="22"/>
    </row>
    <row r="2783" spans="2:17" x14ac:dyDescent="0.2">
      <c r="B2783" s="22"/>
      <c r="C2783" s="22"/>
      <c r="D2783" s="22"/>
      <c r="E2783" s="22"/>
      <c r="G2783" s="22"/>
      <c r="H2783" s="22"/>
      <c r="I2783" s="22"/>
      <c r="K2783" s="22"/>
      <c r="L2783" s="22"/>
      <c r="M2783" s="22"/>
      <c r="O2783" s="22"/>
      <c r="P2783" s="22"/>
      <c r="Q2783" s="22"/>
    </row>
    <row r="2784" spans="2:17" x14ac:dyDescent="0.2">
      <c r="B2784" s="22"/>
      <c r="C2784" s="22"/>
      <c r="D2784" s="22"/>
      <c r="E2784" s="22"/>
      <c r="G2784" s="22"/>
      <c r="H2784" s="22"/>
      <c r="I2784" s="22"/>
      <c r="K2784" s="22"/>
      <c r="L2784" s="22"/>
      <c r="M2784" s="22"/>
      <c r="O2784" s="22"/>
      <c r="P2784" s="22"/>
      <c r="Q2784" s="22"/>
    </row>
    <row r="2785" spans="2:17" x14ac:dyDescent="0.2">
      <c r="B2785" s="22"/>
      <c r="C2785" s="22"/>
      <c r="D2785" s="22"/>
      <c r="E2785" s="22"/>
      <c r="G2785" s="22"/>
      <c r="H2785" s="22"/>
      <c r="I2785" s="22"/>
      <c r="K2785" s="22"/>
      <c r="L2785" s="22"/>
      <c r="M2785" s="22"/>
      <c r="O2785" s="22"/>
      <c r="P2785" s="22"/>
      <c r="Q2785" s="22"/>
    </row>
    <row r="2786" spans="2:17" x14ac:dyDescent="0.2">
      <c r="B2786" s="22"/>
      <c r="C2786" s="22"/>
      <c r="D2786" s="22"/>
      <c r="E2786" s="22"/>
      <c r="G2786" s="22"/>
      <c r="H2786" s="22"/>
      <c r="I2786" s="22"/>
      <c r="K2786" s="22"/>
      <c r="L2786" s="22"/>
      <c r="M2786" s="22"/>
      <c r="O2786" s="22"/>
      <c r="P2786" s="22"/>
      <c r="Q2786" s="22"/>
    </row>
    <row r="2787" spans="2:17" x14ac:dyDescent="0.2">
      <c r="B2787" s="22"/>
      <c r="C2787" s="22"/>
      <c r="D2787" s="22"/>
      <c r="E2787" s="22"/>
      <c r="G2787" s="22"/>
      <c r="H2787" s="22"/>
      <c r="I2787" s="22"/>
      <c r="K2787" s="22"/>
      <c r="L2787" s="22"/>
      <c r="M2787" s="22"/>
      <c r="O2787" s="22"/>
      <c r="P2787" s="22"/>
      <c r="Q2787" s="22"/>
    </row>
    <row r="2788" spans="2:17" x14ac:dyDescent="0.2">
      <c r="B2788" s="22"/>
      <c r="C2788" s="22"/>
      <c r="D2788" s="22"/>
      <c r="E2788" s="22"/>
      <c r="G2788" s="22"/>
      <c r="H2788" s="22"/>
      <c r="I2788" s="22"/>
      <c r="K2788" s="22"/>
      <c r="L2788" s="22"/>
      <c r="M2788" s="22"/>
      <c r="O2788" s="22"/>
      <c r="P2788" s="22"/>
      <c r="Q2788" s="22"/>
    </row>
    <row r="2789" spans="2:17" x14ac:dyDescent="0.2">
      <c r="B2789" s="22"/>
      <c r="C2789" s="22"/>
      <c r="D2789" s="22"/>
      <c r="E2789" s="22"/>
      <c r="G2789" s="22"/>
      <c r="H2789" s="22"/>
      <c r="I2789" s="22"/>
      <c r="K2789" s="22"/>
      <c r="L2789" s="22"/>
      <c r="M2789" s="22"/>
      <c r="O2789" s="22"/>
      <c r="P2789" s="22"/>
      <c r="Q2789" s="22"/>
    </row>
    <row r="2790" spans="2:17" x14ac:dyDescent="0.2">
      <c r="B2790" s="22"/>
      <c r="C2790" s="22"/>
      <c r="D2790" s="22"/>
      <c r="E2790" s="22"/>
      <c r="G2790" s="22"/>
      <c r="H2790" s="22"/>
      <c r="I2790" s="22"/>
      <c r="K2790" s="22"/>
      <c r="L2790" s="22"/>
      <c r="M2790" s="22"/>
      <c r="O2790" s="22"/>
      <c r="P2790" s="22"/>
      <c r="Q2790" s="22"/>
    </row>
    <row r="2791" spans="2:17" x14ac:dyDescent="0.2">
      <c r="B2791" s="22"/>
      <c r="C2791" s="22"/>
      <c r="D2791" s="22"/>
      <c r="E2791" s="22"/>
      <c r="G2791" s="22"/>
      <c r="H2791" s="22"/>
      <c r="I2791" s="22"/>
      <c r="K2791" s="22"/>
      <c r="L2791" s="22"/>
      <c r="M2791" s="22"/>
      <c r="O2791" s="22"/>
      <c r="P2791" s="22"/>
      <c r="Q2791" s="22"/>
    </row>
    <row r="2792" spans="2:17" x14ac:dyDescent="0.2">
      <c r="B2792" s="22"/>
      <c r="C2792" s="22"/>
      <c r="D2792" s="22"/>
      <c r="E2792" s="22"/>
      <c r="G2792" s="22"/>
      <c r="H2792" s="22"/>
      <c r="I2792" s="22"/>
      <c r="K2792" s="22"/>
      <c r="L2792" s="22"/>
      <c r="M2792" s="22"/>
      <c r="O2792" s="22"/>
      <c r="P2792" s="22"/>
      <c r="Q2792" s="22"/>
    </row>
    <row r="2793" spans="2:17" x14ac:dyDescent="0.2">
      <c r="B2793" s="22"/>
      <c r="C2793" s="22"/>
      <c r="D2793" s="22"/>
      <c r="E2793" s="22"/>
      <c r="G2793" s="22"/>
      <c r="H2793" s="22"/>
      <c r="I2793" s="22"/>
      <c r="K2793" s="22"/>
      <c r="L2793" s="22"/>
      <c r="M2793" s="22"/>
      <c r="O2793" s="22"/>
      <c r="P2793" s="22"/>
      <c r="Q2793" s="22"/>
    </row>
    <row r="2794" spans="2:17" x14ac:dyDescent="0.2">
      <c r="B2794" s="22"/>
      <c r="C2794" s="22"/>
      <c r="D2794" s="22"/>
      <c r="E2794" s="22"/>
      <c r="G2794" s="22"/>
      <c r="H2794" s="22"/>
      <c r="I2794" s="22"/>
      <c r="K2794" s="22"/>
      <c r="L2794" s="22"/>
      <c r="M2794" s="22"/>
      <c r="O2794" s="22"/>
      <c r="P2794" s="22"/>
      <c r="Q2794" s="22"/>
    </row>
    <row r="2795" spans="2:17" x14ac:dyDescent="0.2">
      <c r="B2795" s="22"/>
      <c r="C2795" s="22"/>
      <c r="D2795" s="22"/>
      <c r="E2795" s="22"/>
      <c r="G2795" s="22"/>
      <c r="H2795" s="22"/>
      <c r="I2795" s="22"/>
      <c r="K2795" s="22"/>
      <c r="L2795" s="22"/>
      <c r="M2795" s="22"/>
      <c r="O2795" s="22"/>
      <c r="P2795" s="22"/>
      <c r="Q2795" s="22"/>
    </row>
    <row r="2796" spans="2:17" x14ac:dyDescent="0.2">
      <c r="B2796" s="22"/>
      <c r="C2796" s="22"/>
      <c r="D2796" s="22"/>
      <c r="E2796" s="22"/>
      <c r="G2796" s="22"/>
      <c r="H2796" s="22"/>
      <c r="I2796" s="22"/>
      <c r="K2796" s="22"/>
      <c r="L2796" s="22"/>
      <c r="M2796" s="22"/>
      <c r="O2796" s="22"/>
      <c r="P2796" s="22"/>
      <c r="Q2796" s="22"/>
    </row>
    <row r="2797" spans="2:17" x14ac:dyDescent="0.2">
      <c r="B2797" s="22"/>
      <c r="C2797" s="22"/>
      <c r="D2797" s="22"/>
      <c r="E2797" s="22"/>
      <c r="G2797" s="22"/>
      <c r="H2797" s="22"/>
      <c r="I2797" s="22"/>
      <c r="K2797" s="22"/>
      <c r="L2797" s="22"/>
      <c r="M2797" s="22"/>
      <c r="O2797" s="22"/>
      <c r="P2797" s="22"/>
      <c r="Q2797" s="22"/>
    </row>
    <row r="2798" spans="2:17" x14ac:dyDescent="0.2">
      <c r="B2798" s="22"/>
      <c r="C2798" s="22"/>
      <c r="D2798" s="22"/>
      <c r="E2798" s="22"/>
      <c r="G2798" s="22"/>
      <c r="H2798" s="22"/>
      <c r="I2798" s="22"/>
      <c r="K2798" s="22"/>
      <c r="L2798" s="22"/>
      <c r="M2798" s="22"/>
      <c r="O2798" s="22"/>
      <c r="P2798" s="22"/>
      <c r="Q2798" s="22"/>
    </row>
    <row r="2799" spans="2:17" x14ac:dyDescent="0.2">
      <c r="B2799" s="22"/>
      <c r="C2799" s="22"/>
      <c r="D2799" s="22"/>
      <c r="E2799" s="22"/>
      <c r="G2799" s="22"/>
      <c r="H2799" s="22"/>
      <c r="I2799" s="22"/>
      <c r="K2799" s="22"/>
      <c r="L2799" s="22"/>
      <c r="M2799" s="22"/>
      <c r="O2799" s="22"/>
      <c r="P2799" s="22"/>
      <c r="Q2799" s="22"/>
    </row>
    <row r="2800" spans="2:17" x14ac:dyDescent="0.2">
      <c r="B2800" s="22"/>
      <c r="C2800" s="22"/>
      <c r="D2800" s="22"/>
      <c r="E2800" s="22"/>
      <c r="G2800" s="22"/>
      <c r="H2800" s="22"/>
      <c r="I2800" s="22"/>
      <c r="K2800" s="22"/>
      <c r="L2800" s="22"/>
      <c r="M2800" s="22"/>
      <c r="O2800" s="22"/>
      <c r="P2800" s="22"/>
      <c r="Q2800" s="22"/>
    </row>
    <row r="2801" spans="2:17" x14ac:dyDescent="0.2">
      <c r="B2801" s="22"/>
      <c r="C2801" s="22"/>
      <c r="D2801" s="22"/>
      <c r="E2801" s="22"/>
      <c r="G2801" s="22"/>
      <c r="H2801" s="22"/>
      <c r="I2801" s="22"/>
      <c r="K2801" s="22"/>
      <c r="L2801" s="22"/>
      <c r="M2801" s="22"/>
      <c r="O2801" s="22"/>
      <c r="P2801" s="22"/>
      <c r="Q2801" s="22"/>
    </row>
    <row r="2802" spans="2:17" x14ac:dyDescent="0.2">
      <c r="B2802" s="22"/>
      <c r="C2802" s="22"/>
      <c r="D2802" s="22"/>
      <c r="E2802" s="22"/>
      <c r="G2802" s="22"/>
      <c r="H2802" s="22"/>
      <c r="I2802" s="22"/>
      <c r="K2802" s="22"/>
      <c r="L2802" s="22"/>
      <c r="M2802" s="22"/>
      <c r="O2802" s="22"/>
      <c r="P2802" s="22"/>
      <c r="Q2802" s="22"/>
    </row>
    <row r="2803" spans="2:17" x14ac:dyDescent="0.2">
      <c r="B2803" s="22"/>
      <c r="C2803" s="22"/>
      <c r="D2803" s="22"/>
      <c r="E2803" s="22"/>
      <c r="G2803" s="22"/>
      <c r="H2803" s="22"/>
      <c r="I2803" s="22"/>
      <c r="K2803" s="22"/>
      <c r="L2803" s="22"/>
      <c r="M2803" s="22"/>
      <c r="O2803" s="22"/>
      <c r="P2803" s="22"/>
      <c r="Q2803" s="22"/>
    </row>
    <row r="2804" spans="2:17" x14ac:dyDescent="0.2">
      <c r="B2804" s="22"/>
      <c r="C2804" s="22"/>
      <c r="D2804" s="22"/>
      <c r="E2804" s="22"/>
      <c r="G2804" s="22"/>
      <c r="H2804" s="22"/>
      <c r="I2804" s="22"/>
      <c r="K2804" s="22"/>
      <c r="L2804" s="22"/>
      <c r="M2804" s="22"/>
      <c r="O2804" s="22"/>
      <c r="P2804" s="22"/>
      <c r="Q2804" s="22"/>
    </row>
    <row r="2805" spans="2:17" x14ac:dyDescent="0.2">
      <c r="B2805" s="22"/>
      <c r="C2805" s="22"/>
      <c r="D2805" s="22"/>
      <c r="E2805" s="22"/>
      <c r="G2805" s="22"/>
      <c r="H2805" s="22"/>
      <c r="I2805" s="22"/>
      <c r="K2805" s="22"/>
      <c r="L2805" s="22"/>
      <c r="M2805" s="22"/>
      <c r="O2805" s="22"/>
      <c r="P2805" s="22"/>
      <c r="Q2805" s="22"/>
    </row>
    <row r="2806" spans="2:17" x14ac:dyDescent="0.2">
      <c r="B2806" s="22"/>
      <c r="C2806" s="22"/>
      <c r="D2806" s="22"/>
      <c r="E2806" s="22"/>
      <c r="G2806" s="22"/>
      <c r="H2806" s="22"/>
      <c r="I2806" s="22"/>
      <c r="K2806" s="22"/>
      <c r="L2806" s="22"/>
      <c r="M2806" s="22"/>
      <c r="O2806" s="22"/>
      <c r="P2806" s="22"/>
      <c r="Q2806" s="22"/>
    </row>
    <row r="2807" spans="2:17" x14ac:dyDescent="0.2">
      <c r="B2807" s="22"/>
      <c r="C2807" s="22"/>
      <c r="D2807" s="22"/>
      <c r="E2807" s="22"/>
      <c r="G2807" s="22"/>
      <c r="H2807" s="22"/>
      <c r="I2807" s="22"/>
      <c r="K2807" s="22"/>
      <c r="L2807" s="22"/>
      <c r="M2807" s="22"/>
      <c r="O2807" s="22"/>
      <c r="P2807" s="22"/>
      <c r="Q2807" s="22"/>
    </row>
    <row r="2808" spans="2:17" x14ac:dyDescent="0.2">
      <c r="B2808" s="22"/>
      <c r="C2808" s="22"/>
      <c r="D2808" s="22"/>
      <c r="E2808" s="22"/>
      <c r="G2808" s="22"/>
      <c r="H2808" s="22"/>
      <c r="I2808" s="22"/>
      <c r="K2808" s="22"/>
      <c r="L2808" s="22"/>
      <c r="M2808" s="22"/>
      <c r="O2808" s="22"/>
      <c r="P2808" s="22"/>
      <c r="Q2808" s="22"/>
    </row>
    <row r="2809" spans="2:17" x14ac:dyDescent="0.2">
      <c r="B2809" s="22"/>
      <c r="C2809" s="22"/>
      <c r="D2809" s="22"/>
      <c r="E2809" s="22"/>
      <c r="G2809" s="22"/>
      <c r="H2809" s="22"/>
      <c r="I2809" s="22"/>
      <c r="K2809" s="22"/>
      <c r="L2809" s="22"/>
      <c r="M2809" s="22"/>
      <c r="O2809" s="22"/>
      <c r="P2809" s="22"/>
      <c r="Q2809" s="22"/>
    </row>
    <row r="2810" spans="2:17" x14ac:dyDescent="0.2">
      <c r="B2810" s="22"/>
      <c r="C2810" s="22"/>
      <c r="D2810" s="22"/>
      <c r="E2810" s="22"/>
      <c r="G2810" s="22"/>
      <c r="H2810" s="22"/>
      <c r="I2810" s="22"/>
      <c r="K2810" s="22"/>
      <c r="L2810" s="22"/>
      <c r="M2810" s="22"/>
      <c r="O2810" s="22"/>
      <c r="P2810" s="22"/>
      <c r="Q2810" s="22"/>
    </row>
    <row r="2811" spans="2:17" x14ac:dyDescent="0.2">
      <c r="B2811" s="22"/>
      <c r="C2811" s="22"/>
      <c r="D2811" s="22"/>
      <c r="E2811" s="22"/>
      <c r="G2811" s="22"/>
      <c r="H2811" s="22"/>
      <c r="I2811" s="22"/>
      <c r="K2811" s="22"/>
      <c r="L2811" s="22"/>
      <c r="M2811" s="22"/>
      <c r="O2811" s="22"/>
      <c r="P2811" s="22"/>
      <c r="Q2811" s="22"/>
    </row>
    <row r="2812" spans="2:17" x14ac:dyDescent="0.2">
      <c r="B2812" s="22"/>
      <c r="C2812" s="22"/>
      <c r="D2812" s="22"/>
      <c r="E2812" s="22"/>
      <c r="G2812" s="22"/>
      <c r="H2812" s="22"/>
      <c r="I2812" s="22"/>
      <c r="K2812" s="22"/>
      <c r="L2812" s="22"/>
      <c r="M2812" s="22"/>
      <c r="O2812" s="22"/>
      <c r="P2812" s="22"/>
      <c r="Q2812" s="22"/>
    </row>
    <row r="2813" spans="2:17" x14ac:dyDescent="0.2">
      <c r="B2813" s="22"/>
      <c r="C2813" s="22"/>
      <c r="D2813" s="22"/>
      <c r="E2813" s="22"/>
      <c r="G2813" s="22"/>
      <c r="H2813" s="22"/>
      <c r="I2813" s="22"/>
      <c r="K2813" s="22"/>
      <c r="L2813" s="22"/>
      <c r="M2813" s="22"/>
      <c r="O2813" s="22"/>
      <c r="P2813" s="22"/>
      <c r="Q2813" s="22"/>
    </row>
    <row r="2814" spans="2:17" x14ac:dyDescent="0.2">
      <c r="B2814" s="22"/>
      <c r="C2814" s="22"/>
      <c r="D2814" s="22"/>
      <c r="E2814" s="22"/>
      <c r="G2814" s="22"/>
      <c r="H2814" s="22"/>
      <c r="I2814" s="22"/>
      <c r="K2814" s="22"/>
      <c r="L2814" s="22"/>
      <c r="M2814" s="22"/>
      <c r="O2814" s="22"/>
      <c r="P2814" s="22"/>
      <c r="Q2814" s="22"/>
    </row>
    <row r="2815" spans="2:17" x14ac:dyDescent="0.2">
      <c r="B2815" s="22"/>
      <c r="C2815" s="22"/>
      <c r="D2815" s="22"/>
      <c r="E2815" s="22"/>
      <c r="G2815" s="22"/>
      <c r="H2815" s="22"/>
      <c r="I2815" s="22"/>
      <c r="K2815" s="22"/>
      <c r="L2815" s="22"/>
      <c r="M2815" s="22"/>
      <c r="O2815" s="22"/>
      <c r="P2815" s="22"/>
      <c r="Q2815" s="22"/>
    </row>
    <row r="2816" spans="2:17" x14ac:dyDescent="0.2">
      <c r="B2816" s="22"/>
      <c r="C2816" s="22"/>
      <c r="D2816" s="22"/>
      <c r="E2816" s="22"/>
      <c r="G2816" s="22"/>
      <c r="H2816" s="22"/>
      <c r="I2816" s="22"/>
      <c r="K2816" s="22"/>
      <c r="L2816" s="22"/>
      <c r="M2816" s="22"/>
      <c r="O2816" s="22"/>
      <c r="P2816" s="22"/>
      <c r="Q2816" s="22"/>
    </row>
    <row r="2817" spans="2:17" x14ac:dyDescent="0.2">
      <c r="B2817" s="22"/>
      <c r="C2817" s="22"/>
      <c r="D2817" s="22"/>
      <c r="E2817" s="22"/>
      <c r="G2817" s="22"/>
      <c r="H2817" s="22"/>
      <c r="I2817" s="22"/>
      <c r="K2817" s="22"/>
      <c r="L2817" s="22"/>
      <c r="M2817" s="22"/>
      <c r="O2817" s="22"/>
      <c r="P2817" s="22"/>
      <c r="Q2817" s="22"/>
    </row>
    <row r="2818" spans="2:17" x14ac:dyDescent="0.2">
      <c r="B2818" s="22"/>
      <c r="C2818" s="22"/>
      <c r="D2818" s="22"/>
      <c r="E2818" s="22"/>
      <c r="G2818" s="22"/>
      <c r="H2818" s="22"/>
      <c r="I2818" s="22"/>
      <c r="K2818" s="22"/>
      <c r="L2818" s="22"/>
      <c r="M2818" s="22"/>
      <c r="O2818" s="22"/>
      <c r="P2818" s="22"/>
      <c r="Q2818" s="22"/>
    </row>
    <row r="2819" spans="2:17" x14ac:dyDescent="0.2">
      <c r="B2819" s="22"/>
      <c r="C2819" s="22"/>
      <c r="D2819" s="22"/>
      <c r="E2819" s="22"/>
      <c r="G2819" s="22"/>
      <c r="H2819" s="22"/>
      <c r="I2819" s="22"/>
      <c r="K2819" s="22"/>
      <c r="L2819" s="22"/>
      <c r="M2819" s="22"/>
      <c r="O2819" s="22"/>
      <c r="P2819" s="22"/>
      <c r="Q2819" s="22"/>
    </row>
    <row r="2820" spans="2:17" x14ac:dyDescent="0.2">
      <c r="B2820" s="22"/>
      <c r="C2820" s="22"/>
      <c r="D2820" s="22"/>
      <c r="E2820" s="22"/>
      <c r="G2820" s="22"/>
      <c r="H2820" s="22"/>
      <c r="I2820" s="22"/>
      <c r="K2820" s="22"/>
      <c r="L2820" s="22"/>
      <c r="M2820" s="22"/>
      <c r="O2820" s="22"/>
      <c r="P2820" s="22"/>
      <c r="Q2820" s="22"/>
    </row>
    <row r="2821" spans="2:17" x14ac:dyDescent="0.2">
      <c r="B2821" s="22"/>
      <c r="C2821" s="22"/>
      <c r="D2821" s="22"/>
      <c r="E2821" s="22"/>
      <c r="G2821" s="22"/>
      <c r="H2821" s="22"/>
      <c r="I2821" s="22"/>
      <c r="K2821" s="22"/>
      <c r="L2821" s="22"/>
      <c r="M2821" s="22"/>
      <c r="O2821" s="22"/>
      <c r="P2821" s="22"/>
      <c r="Q2821" s="22"/>
    </row>
    <row r="2822" spans="2:17" x14ac:dyDescent="0.2">
      <c r="B2822" s="22"/>
      <c r="C2822" s="22"/>
      <c r="D2822" s="22"/>
      <c r="E2822" s="22"/>
      <c r="G2822" s="22"/>
      <c r="H2822" s="22"/>
      <c r="I2822" s="22"/>
      <c r="K2822" s="22"/>
      <c r="L2822" s="22"/>
      <c r="M2822" s="22"/>
      <c r="O2822" s="22"/>
      <c r="P2822" s="22"/>
      <c r="Q2822" s="22"/>
    </row>
    <row r="2823" spans="2:17" x14ac:dyDescent="0.2">
      <c r="B2823" s="22"/>
      <c r="C2823" s="22"/>
      <c r="D2823" s="22"/>
      <c r="E2823" s="22"/>
      <c r="G2823" s="22"/>
      <c r="H2823" s="22"/>
      <c r="I2823" s="22"/>
      <c r="K2823" s="22"/>
      <c r="L2823" s="22"/>
      <c r="M2823" s="22"/>
      <c r="O2823" s="22"/>
      <c r="P2823" s="22"/>
      <c r="Q2823" s="22"/>
    </row>
    <row r="2824" spans="2:17" x14ac:dyDescent="0.2">
      <c r="B2824" s="22"/>
      <c r="C2824" s="22"/>
      <c r="D2824" s="22"/>
      <c r="E2824" s="22"/>
      <c r="G2824" s="22"/>
      <c r="H2824" s="22"/>
      <c r="I2824" s="22"/>
      <c r="K2824" s="22"/>
      <c r="L2824" s="22"/>
      <c r="M2824" s="22"/>
      <c r="O2824" s="22"/>
      <c r="P2824" s="22"/>
      <c r="Q2824" s="22"/>
    </row>
    <row r="2825" spans="2:17" x14ac:dyDescent="0.2">
      <c r="B2825" s="22"/>
      <c r="C2825" s="22"/>
      <c r="D2825" s="22"/>
      <c r="E2825" s="22"/>
      <c r="G2825" s="22"/>
      <c r="H2825" s="22"/>
      <c r="I2825" s="22"/>
      <c r="K2825" s="22"/>
      <c r="L2825" s="22"/>
      <c r="M2825" s="22"/>
      <c r="O2825" s="22"/>
      <c r="P2825" s="22"/>
      <c r="Q2825" s="22"/>
    </row>
    <row r="2826" spans="2:17" x14ac:dyDescent="0.2">
      <c r="B2826" s="22"/>
      <c r="C2826" s="22"/>
      <c r="D2826" s="22"/>
      <c r="E2826" s="22"/>
      <c r="G2826" s="22"/>
      <c r="H2826" s="22"/>
      <c r="I2826" s="22"/>
      <c r="K2826" s="22"/>
      <c r="L2826" s="22"/>
      <c r="M2826" s="22"/>
      <c r="O2826" s="22"/>
      <c r="P2826" s="22"/>
      <c r="Q2826" s="22"/>
    </row>
    <row r="2827" spans="2:17" x14ac:dyDescent="0.2">
      <c r="B2827" s="22"/>
      <c r="C2827" s="22"/>
      <c r="D2827" s="22"/>
      <c r="E2827" s="22"/>
      <c r="G2827" s="22"/>
      <c r="H2827" s="22"/>
      <c r="I2827" s="22"/>
      <c r="K2827" s="22"/>
      <c r="L2827" s="22"/>
      <c r="M2827" s="22"/>
      <c r="O2827" s="22"/>
      <c r="P2827" s="22"/>
      <c r="Q2827" s="22"/>
    </row>
    <row r="2828" spans="2:17" x14ac:dyDescent="0.2">
      <c r="B2828" s="22"/>
      <c r="C2828" s="22"/>
      <c r="D2828" s="22"/>
      <c r="E2828" s="22"/>
      <c r="G2828" s="22"/>
      <c r="H2828" s="22"/>
      <c r="I2828" s="22"/>
      <c r="K2828" s="22"/>
      <c r="L2828" s="22"/>
      <c r="M2828" s="22"/>
      <c r="O2828" s="22"/>
      <c r="P2828" s="22"/>
      <c r="Q2828" s="22"/>
    </row>
    <row r="2829" spans="2:17" x14ac:dyDescent="0.2">
      <c r="B2829" s="22"/>
      <c r="C2829" s="22"/>
      <c r="D2829" s="22"/>
      <c r="E2829" s="22"/>
      <c r="G2829" s="22"/>
      <c r="H2829" s="22"/>
      <c r="I2829" s="22"/>
      <c r="K2829" s="22"/>
      <c r="L2829" s="22"/>
      <c r="M2829" s="22"/>
      <c r="O2829" s="22"/>
      <c r="P2829" s="22"/>
      <c r="Q2829" s="22"/>
    </row>
    <row r="2830" spans="2:17" x14ac:dyDescent="0.2">
      <c r="B2830" s="22"/>
      <c r="C2830" s="22"/>
      <c r="D2830" s="22"/>
      <c r="E2830" s="22"/>
      <c r="G2830" s="22"/>
      <c r="H2830" s="22"/>
      <c r="I2830" s="22"/>
      <c r="K2830" s="22"/>
      <c r="L2830" s="22"/>
      <c r="M2830" s="22"/>
      <c r="O2830" s="22"/>
      <c r="P2830" s="22"/>
      <c r="Q2830" s="22"/>
    </row>
    <row r="2831" spans="2:17" x14ac:dyDescent="0.2">
      <c r="B2831" s="22"/>
      <c r="C2831" s="22"/>
      <c r="D2831" s="22"/>
      <c r="E2831" s="22"/>
      <c r="G2831" s="22"/>
      <c r="H2831" s="22"/>
      <c r="I2831" s="22"/>
      <c r="K2831" s="22"/>
      <c r="L2831" s="22"/>
      <c r="M2831" s="22"/>
      <c r="O2831" s="22"/>
      <c r="P2831" s="22"/>
      <c r="Q2831" s="22"/>
    </row>
    <row r="2832" spans="2:17" x14ac:dyDescent="0.2">
      <c r="B2832" s="22"/>
      <c r="C2832" s="22"/>
      <c r="D2832" s="22"/>
      <c r="E2832" s="22"/>
      <c r="G2832" s="22"/>
      <c r="H2832" s="22"/>
      <c r="I2832" s="22"/>
      <c r="K2832" s="22"/>
      <c r="L2832" s="22"/>
      <c r="M2832" s="22"/>
      <c r="O2832" s="22"/>
      <c r="P2832" s="22"/>
      <c r="Q2832" s="22"/>
    </row>
    <row r="2833" spans="2:17" x14ac:dyDescent="0.2">
      <c r="B2833" s="22"/>
      <c r="C2833" s="22"/>
      <c r="D2833" s="22"/>
      <c r="E2833" s="22"/>
      <c r="G2833" s="22"/>
      <c r="H2833" s="22"/>
      <c r="I2833" s="22"/>
      <c r="K2833" s="22"/>
      <c r="L2833" s="22"/>
      <c r="M2833" s="22"/>
      <c r="O2833" s="22"/>
      <c r="P2833" s="22"/>
      <c r="Q2833" s="22"/>
    </row>
    <row r="2834" spans="2:17" x14ac:dyDescent="0.2">
      <c r="B2834" s="22"/>
      <c r="C2834" s="22"/>
      <c r="D2834" s="22"/>
      <c r="E2834" s="22"/>
      <c r="G2834" s="22"/>
      <c r="H2834" s="22"/>
      <c r="I2834" s="22"/>
      <c r="K2834" s="22"/>
      <c r="L2834" s="22"/>
      <c r="M2834" s="22"/>
      <c r="O2834" s="22"/>
      <c r="P2834" s="22"/>
      <c r="Q2834" s="22"/>
    </row>
    <row r="2835" spans="2:17" x14ac:dyDescent="0.2">
      <c r="B2835" s="22"/>
      <c r="C2835" s="22"/>
      <c r="D2835" s="22"/>
      <c r="E2835" s="22"/>
      <c r="G2835" s="22"/>
      <c r="H2835" s="22"/>
      <c r="I2835" s="22"/>
      <c r="K2835" s="22"/>
      <c r="L2835" s="22"/>
      <c r="M2835" s="22"/>
      <c r="O2835" s="22"/>
      <c r="P2835" s="22"/>
      <c r="Q2835" s="22"/>
    </row>
    <row r="2836" spans="2:17" x14ac:dyDescent="0.2">
      <c r="B2836" s="22"/>
      <c r="C2836" s="22"/>
      <c r="D2836" s="22"/>
      <c r="E2836" s="22"/>
      <c r="G2836" s="22"/>
      <c r="H2836" s="22"/>
      <c r="I2836" s="22"/>
      <c r="K2836" s="22"/>
      <c r="L2836" s="22"/>
      <c r="M2836" s="22"/>
      <c r="O2836" s="22"/>
      <c r="P2836" s="22"/>
      <c r="Q2836" s="22"/>
    </row>
    <row r="2837" spans="2:17" x14ac:dyDescent="0.2">
      <c r="B2837" s="22"/>
      <c r="C2837" s="22"/>
      <c r="D2837" s="22"/>
      <c r="E2837" s="22"/>
      <c r="G2837" s="22"/>
      <c r="H2837" s="22"/>
      <c r="I2837" s="22"/>
      <c r="K2837" s="22"/>
      <c r="L2837" s="22"/>
      <c r="M2837" s="22"/>
      <c r="O2837" s="22"/>
      <c r="P2837" s="22"/>
      <c r="Q2837" s="22"/>
    </row>
    <row r="2838" spans="2:17" x14ac:dyDescent="0.2">
      <c r="B2838" s="22"/>
      <c r="C2838" s="22"/>
      <c r="D2838" s="22"/>
      <c r="E2838" s="22"/>
      <c r="G2838" s="22"/>
      <c r="H2838" s="22"/>
      <c r="I2838" s="22"/>
      <c r="K2838" s="22"/>
      <c r="L2838" s="22"/>
      <c r="M2838" s="22"/>
      <c r="O2838" s="22"/>
      <c r="P2838" s="22"/>
      <c r="Q2838" s="22"/>
    </row>
    <row r="2839" spans="2:17" x14ac:dyDescent="0.2">
      <c r="B2839" s="22"/>
      <c r="C2839" s="22"/>
      <c r="D2839" s="22"/>
      <c r="E2839" s="22"/>
      <c r="G2839" s="22"/>
      <c r="H2839" s="22"/>
      <c r="I2839" s="22"/>
      <c r="K2839" s="22"/>
      <c r="L2839" s="22"/>
      <c r="M2839" s="22"/>
      <c r="O2839" s="22"/>
      <c r="P2839" s="22"/>
      <c r="Q2839" s="22"/>
    </row>
    <row r="2840" spans="2:17" x14ac:dyDescent="0.2">
      <c r="B2840" s="22"/>
      <c r="C2840" s="22"/>
      <c r="D2840" s="22"/>
      <c r="E2840" s="22"/>
      <c r="G2840" s="22"/>
      <c r="H2840" s="22"/>
      <c r="I2840" s="22"/>
      <c r="K2840" s="22"/>
      <c r="L2840" s="22"/>
      <c r="M2840" s="22"/>
      <c r="O2840" s="22"/>
      <c r="P2840" s="22"/>
      <c r="Q2840" s="22"/>
    </row>
    <row r="2841" spans="2:17" x14ac:dyDescent="0.2">
      <c r="B2841" s="22"/>
      <c r="C2841" s="22"/>
      <c r="D2841" s="22"/>
      <c r="E2841" s="22"/>
      <c r="G2841" s="22"/>
      <c r="H2841" s="22"/>
      <c r="I2841" s="22"/>
      <c r="K2841" s="22"/>
      <c r="L2841" s="22"/>
      <c r="M2841" s="22"/>
      <c r="O2841" s="22"/>
      <c r="P2841" s="22"/>
      <c r="Q2841" s="22"/>
    </row>
    <row r="2842" spans="2:17" x14ac:dyDescent="0.2">
      <c r="B2842" s="22"/>
      <c r="C2842" s="22"/>
      <c r="D2842" s="22"/>
      <c r="E2842" s="22"/>
      <c r="G2842" s="22"/>
      <c r="H2842" s="22"/>
      <c r="I2842" s="22"/>
      <c r="K2842" s="22"/>
      <c r="L2842" s="22"/>
      <c r="M2842" s="22"/>
      <c r="O2842" s="22"/>
      <c r="P2842" s="22"/>
      <c r="Q2842" s="22"/>
    </row>
    <row r="2843" spans="2:17" x14ac:dyDescent="0.2">
      <c r="B2843" s="22"/>
      <c r="C2843" s="22"/>
      <c r="D2843" s="22"/>
      <c r="E2843" s="22"/>
      <c r="G2843" s="22"/>
      <c r="H2843" s="22"/>
      <c r="I2843" s="22"/>
      <c r="K2843" s="22"/>
      <c r="L2843" s="22"/>
      <c r="M2843" s="22"/>
      <c r="O2843" s="22"/>
      <c r="P2843" s="22"/>
      <c r="Q2843" s="22"/>
    </row>
    <row r="2844" spans="2:17" x14ac:dyDescent="0.2">
      <c r="B2844" s="22"/>
      <c r="C2844" s="22"/>
      <c r="D2844" s="22"/>
      <c r="E2844" s="22"/>
      <c r="G2844" s="22"/>
      <c r="H2844" s="22"/>
      <c r="I2844" s="22"/>
      <c r="K2844" s="22"/>
      <c r="L2844" s="22"/>
      <c r="M2844" s="22"/>
      <c r="O2844" s="22"/>
      <c r="P2844" s="22"/>
      <c r="Q2844" s="22"/>
    </row>
    <row r="2845" spans="2:17" x14ac:dyDescent="0.2">
      <c r="B2845" s="22"/>
      <c r="C2845" s="22"/>
      <c r="D2845" s="22"/>
      <c r="E2845" s="22"/>
      <c r="G2845" s="22"/>
      <c r="H2845" s="22"/>
      <c r="I2845" s="22"/>
      <c r="K2845" s="22"/>
      <c r="L2845" s="22"/>
      <c r="M2845" s="22"/>
      <c r="O2845" s="22"/>
      <c r="P2845" s="22"/>
      <c r="Q2845" s="22"/>
    </row>
    <row r="2846" spans="2:17" x14ac:dyDescent="0.2">
      <c r="B2846" s="22"/>
      <c r="C2846" s="22"/>
      <c r="D2846" s="22"/>
      <c r="E2846" s="22"/>
      <c r="G2846" s="22"/>
      <c r="H2846" s="22"/>
      <c r="I2846" s="22"/>
      <c r="K2846" s="22"/>
      <c r="L2846" s="22"/>
      <c r="M2846" s="22"/>
      <c r="O2846" s="22"/>
      <c r="P2846" s="22"/>
      <c r="Q2846" s="22"/>
    </row>
    <row r="2847" spans="2:17" x14ac:dyDescent="0.2">
      <c r="B2847" s="22"/>
      <c r="C2847" s="22"/>
      <c r="D2847" s="22"/>
      <c r="E2847" s="22"/>
      <c r="G2847" s="22"/>
      <c r="H2847" s="22"/>
      <c r="I2847" s="22"/>
      <c r="K2847" s="22"/>
      <c r="L2847" s="22"/>
      <c r="M2847" s="22"/>
      <c r="O2847" s="22"/>
      <c r="P2847" s="22"/>
      <c r="Q2847" s="22"/>
    </row>
    <row r="2848" spans="2:17" x14ac:dyDescent="0.2">
      <c r="B2848" s="22"/>
      <c r="C2848" s="22"/>
      <c r="D2848" s="22"/>
      <c r="E2848" s="22"/>
      <c r="G2848" s="22"/>
      <c r="H2848" s="22"/>
      <c r="I2848" s="22"/>
      <c r="K2848" s="22"/>
      <c r="L2848" s="22"/>
      <c r="M2848" s="22"/>
      <c r="O2848" s="22"/>
      <c r="P2848" s="22"/>
      <c r="Q2848" s="22"/>
    </row>
    <row r="2849" spans="2:17" x14ac:dyDescent="0.2">
      <c r="B2849" s="22"/>
      <c r="C2849" s="22"/>
      <c r="D2849" s="22"/>
      <c r="E2849" s="22"/>
      <c r="G2849" s="22"/>
      <c r="H2849" s="22"/>
      <c r="I2849" s="22"/>
      <c r="K2849" s="22"/>
      <c r="L2849" s="22"/>
      <c r="M2849" s="22"/>
      <c r="O2849" s="22"/>
      <c r="P2849" s="22"/>
      <c r="Q2849" s="22"/>
    </row>
    <row r="2850" spans="2:17" x14ac:dyDescent="0.2">
      <c r="B2850" s="22"/>
      <c r="C2850" s="22"/>
      <c r="D2850" s="22"/>
      <c r="E2850" s="22"/>
      <c r="G2850" s="22"/>
      <c r="H2850" s="22"/>
      <c r="I2850" s="22"/>
      <c r="K2850" s="22"/>
      <c r="L2850" s="22"/>
      <c r="M2850" s="22"/>
      <c r="O2850" s="22"/>
      <c r="P2850" s="22"/>
      <c r="Q2850" s="22"/>
    </row>
    <row r="2851" spans="2:17" x14ac:dyDescent="0.2">
      <c r="B2851" s="22"/>
      <c r="C2851" s="22"/>
      <c r="D2851" s="22"/>
      <c r="E2851" s="22"/>
      <c r="G2851" s="22"/>
      <c r="H2851" s="22"/>
      <c r="I2851" s="22"/>
      <c r="K2851" s="22"/>
      <c r="L2851" s="22"/>
      <c r="M2851" s="22"/>
      <c r="O2851" s="22"/>
      <c r="P2851" s="22"/>
      <c r="Q2851" s="22"/>
    </row>
    <row r="2852" spans="2:17" x14ac:dyDescent="0.2">
      <c r="B2852" s="22"/>
      <c r="C2852" s="22"/>
      <c r="D2852" s="22"/>
      <c r="E2852" s="22"/>
      <c r="G2852" s="22"/>
      <c r="H2852" s="22"/>
      <c r="I2852" s="22"/>
      <c r="K2852" s="22"/>
      <c r="L2852" s="22"/>
      <c r="M2852" s="22"/>
      <c r="O2852" s="22"/>
      <c r="P2852" s="22"/>
      <c r="Q2852" s="22"/>
    </row>
    <row r="2853" spans="2:17" x14ac:dyDescent="0.2">
      <c r="B2853" s="22"/>
      <c r="C2853" s="22"/>
      <c r="D2853" s="22"/>
      <c r="E2853" s="22"/>
      <c r="G2853" s="22"/>
      <c r="H2853" s="22"/>
      <c r="I2853" s="22"/>
      <c r="K2853" s="22"/>
      <c r="L2853" s="22"/>
      <c r="M2853" s="22"/>
      <c r="O2853" s="22"/>
      <c r="P2853" s="22"/>
      <c r="Q2853" s="22"/>
    </row>
    <row r="2854" spans="2:17" x14ac:dyDescent="0.2">
      <c r="B2854" s="22"/>
      <c r="C2854" s="22"/>
      <c r="D2854" s="22"/>
      <c r="E2854" s="22"/>
      <c r="G2854" s="22"/>
      <c r="H2854" s="22"/>
      <c r="I2854" s="22"/>
      <c r="K2854" s="22"/>
      <c r="L2854" s="22"/>
      <c r="M2854" s="22"/>
      <c r="O2854" s="22"/>
      <c r="P2854" s="22"/>
      <c r="Q2854" s="22"/>
    </row>
    <row r="2855" spans="2:17" x14ac:dyDescent="0.2">
      <c r="B2855" s="22"/>
      <c r="C2855" s="22"/>
      <c r="D2855" s="22"/>
      <c r="E2855" s="22"/>
      <c r="G2855" s="22"/>
      <c r="H2855" s="22"/>
      <c r="I2855" s="22"/>
      <c r="K2855" s="22"/>
      <c r="L2855" s="22"/>
      <c r="M2855" s="22"/>
      <c r="O2855" s="22"/>
      <c r="P2855" s="22"/>
      <c r="Q2855" s="22"/>
    </row>
    <row r="2856" spans="2:17" x14ac:dyDescent="0.2">
      <c r="B2856" s="22"/>
      <c r="C2856" s="22"/>
      <c r="D2856" s="22"/>
      <c r="E2856" s="22"/>
      <c r="G2856" s="22"/>
      <c r="H2856" s="22"/>
      <c r="I2856" s="22"/>
      <c r="K2856" s="22"/>
      <c r="L2856" s="22"/>
      <c r="M2856" s="22"/>
      <c r="O2856" s="22"/>
      <c r="P2856" s="22"/>
      <c r="Q2856" s="22"/>
    </row>
    <row r="2857" spans="2:17" x14ac:dyDescent="0.2">
      <c r="B2857" s="22"/>
      <c r="C2857" s="22"/>
      <c r="D2857" s="22"/>
      <c r="E2857" s="22"/>
      <c r="G2857" s="22"/>
      <c r="H2857" s="22"/>
      <c r="I2857" s="22"/>
      <c r="K2857" s="22"/>
      <c r="L2857" s="22"/>
      <c r="M2857" s="22"/>
      <c r="O2857" s="22"/>
      <c r="P2857" s="22"/>
      <c r="Q2857" s="22"/>
    </row>
    <row r="2858" spans="2:17" x14ac:dyDescent="0.2">
      <c r="B2858" s="22"/>
      <c r="C2858" s="22"/>
      <c r="D2858" s="22"/>
      <c r="E2858" s="22"/>
      <c r="G2858" s="22"/>
      <c r="H2858" s="22"/>
      <c r="I2858" s="22"/>
      <c r="K2858" s="22"/>
      <c r="L2858" s="22"/>
      <c r="M2858" s="22"/>
      <c r="O2858" s="22"/>
      <c r="P2858" s="22"/>
      <c r="Q2858" s="22"/>
    </row>
    <row r="2859" spans="2:17" x14ac:dyDescent="0.2">
      <c r="B2859" s="22"/>
      <c r="C2859" s="22"/>
      <c r="D2859" s="22"/>
      <c r="E2859" s="22"/>
      <c r="G2859" s="22"/>
      <c r="H2859" s="22"/>
      <c r="I2859" s="22"/>
      <c r="K2859" s="22"/>
      <c r="L2859" s="22"/>
      <c r="M2859" s="22"/>
      <c r="O2859" s="22"/>
      <c r="P2859" s="22"/>
      <c r="Q2859" s="22"/>
    </row>
    <row r="2860" spans="2:17" x14ac:dyDescent="0.2">
      <c r="B2860" s="22"/>
      <c r="C2860" s="22"/>
      <c r="D2860" s="22"/>
      <c r="E2860" s="22"/>
      <c r="G2860" s="22"/>
      <c r="H2860" s="22"/>
      <c r="I2860" s="22"/>
      <c r="K2860" s="22"/>
      <c r="L2860" s="22"/>
      <c r="M2860" s="22"/>
      <c r="O2860" s="22"/>
      <c r="P2860" s="22"/>
      <c r="Q2860" s="22"/>
    </row>
    <row r="2861" spans="2:17" x14ac:dyDescent="0.2">
      <c r="B2861" s="22"/>
      <c r="C2861" s="22"/>
      <c r="D2861" s="22"/>
      <c r="E2861" s="22"/>
      <c r="G2861" s="22"/>
      <c r="H2861" s="22"/>
      <c r="I2861" s="22"/>
      <c r="K2861" s="22"/>
      <c r="L2861" s="22"/>
      <c r="M2861" s="22"/>
      <c r="O2861" s="22"/>
      <c r="P2861" s="22"/>
      <c r="Q2861" s="22"/>
    </row>
    <row r="2862" spans="2:17" x14ac:dyDescent="0.2">
      <c r="B2862" s="22"/>
      <c r="C2862" s="22"/>
      <c r="D2862" s="22"/>
      <c r="E2862" s="22"/>
      <c r="G2862" s="22"/>
      <c r="H2862" s="22"/>
      <c r="I2862" s="22"/>
      <c r="K2862" s="22"/>
      <c r="L2862" s="22"/>
      <c r="M2862" s="22"/>
      <c r="O2862" s="22"/>
      <c r="P2862" s="22"/>
      <c r="Q2862" s="22"/>
    </row>
    <row r="2863" spans="2:17" x14ac:dyDescent="0.2">
      <c r="B2863" s="22"/>
      <c r="C2863" s="22"/>
      <c r="D2863" s="22"/>
      <c r="E2863" s="22"/>
      <c r="G2863" s="22"/>
      <c r="H2863" s="22"/>
      <c r="I2863" s="22"/>
      <c r="K2863" s="22"/>
      <c r="L2863" s="22"/>
      <c r="M2863" s="22"/>
      <c r="O2863" s="22"/>
      <c r="P2863" s="22"/>
      <c r="Q2863" s="22"/>
    </row>
    <row r="2864" spans="2:17" x14ac:dyDescent="0.2">
      <c r="B2864" s="22"/>
      <c r="C2864" s="22"/>
      <c r="D2864" s="22"/>
      <c r="E2864" s="22"/>
      <c r="G2864" s="22"/>
      <c r="H2864" s="22"/>
      <c r="I2864" s="22"/>
      <c r="K2864" s="22"/>
      <c r="L2864" s="22"/>
      <c r="M2864" s="22"/>
      <c r="O2864" s="22"/>
      <c r="P2864" s="22"/>
      <c r="Q2864" s="22"/>
    </row>
    <row r="2865" spans="2:17" x14ac:dyDescent="0.2">
      <c r="B2865" s="22"/>
      <c r="C2865" s="22"/>
      <c r="D2865" s="22"/>
      <c r="E2865" s="22"/>
      <c r="G2865" s="22"/>
      <c r="H2865" s="22"/>
      <c r="I2865" s="22"/>
      <c r="K2865" s="22"/>
      <c r="L2865" s="22"/>
      <c r="M2865" s="22"/>
      <c r="O2865" s="22"/>
      <c r="P2865" s="22"/>
      <c r="Q2865" s="22"/>
    </row>
    <row r="2866" spans="2:17" x14ac:dyDescent="0.2">
      <c r="B2866" s="22"/>
      <c r="C2866" s="22"/>
      <c r="D2866" s="22"/>
      <c r="E2866" s="22"/>
      <c r="G2866" s="22"/>
      <c r="H2866" s="22"/>
      <c r="I2866" s="22"/>
      <c r="K2866" s="22"/>
      <c r="L2866" s="22"/>
      <c r="M2866" s="22"/>
      <c r="O2866" s="22"/>
      <c r="P2866" s="22"/>
      <c r="Q2866" s="22"/>
    </row>
    <row r="2867" spans="2:17" x14ac:dyDescent="0.2">
      <c r="B2867" s="22"/>
      <c r="C2867" s="22"/>
      <c r="D2867" s="22"/>
      <c r="E2867" s="22"/>
      <c r="G2867" s="22"/>
      <c r="H2867" s="22"/>
      <c r="I2867" s="22"/>
      <c r="K2867" s="22"/>
      <c r="L2867" s="22"/>
      <c r="M2867" s="22"/>
      <c r="O2867" s="22"/>
      <c r="P2867" s="22"/>
      <c r="Q2867" s="22"/>
    </row>
    <row r="2868" spans="2:17" x14ac:dyDescent="0.2">
      <c r="B2868" s="22"/>
      <c r="C2868" s="22"/>
      <c r="D2868" s="22"/>
      <c r="E2868" s="22"/>
      <c r="G2868" s="22"/>
      <c r="H2868" s="22"/>
      <c r="I2868" s="22"/>
      <c r="K2868" s="22"/>
      <c r="L2868" s="22"/>
      <c r="M2868" s="22"/>
      <c r="O2868" s="22"/>
      <c r="P2868" s="22"/>
      <c r="Q2868" s="22"/>
    </row>
    <row r="2869" spans="2:17" x14ac:dyDescent="0.2">
      <c r="B2869" s="22"/>
      <c r="C2869" s="22"/>
      <c r="D2869" s="22"/>
      <c r="E2869" s="22"/>
      <c r="G2869" s="22"/>
      <c r="H2869" s="22"/>
      <c r="I2869" s="22"/>
      <c r="K2869" s="22"/>
      <c r="L2869" s="22"/>
      <c r="M2869" s="22"/>
      <c r="O2869" s="22"/>
      <c r="P2869" s="22"/>
      <c r="Q2869" s="22"/>
    </row>
    <row r="2870" spans="2:17" x14ac:dyDescent="0.2">
      <c r="B2870" s="22"/>
      <c r="C2870" s="22"/>
      <c r="D2870" s="22"/>
      <c r="E2870" s="22"/>
      <c r="G2870" s="22"/>
      <c r="H2870" s="22"/>
      <c r="I2870" s="22"/>
      <c r="K2870" s="22"/>
      <c r="L2870" s="22"/>
      <c r="M2870" s="22"/>
      <c r="O2870" s="22"/>
      <c r="P2870" s="22"/>
      <c r="Q2870" s="22"/>
    </row>
    <row r="2871" spans="2:17" x14ac:dyDescent="0.2">
      <c r="B2871" s="22"/>
      <c r="C2871" s="22"/>
      <c r="D2871" s="22"/>
      <c r="E2871" s="22"/>
      <c r="G2871" s="22"/>
      <c r="H2871" s="22"/>
      <c r="I2871" s="22"/>
      <c r="K2871" s="22"/>
      <c r="L2871" s="22"/>
      <c r="M2871" s="22"/>
      <c r="O2871" s="22"/>
      <c r="P2871" s="22"/>
      <c r="Q2871" s="22"/>
    </row>
    <row r="2872" spans="2:17" x14ac:dyDescent="0.2">
      <c r="B2872" s="22"/>
      <c r="C2872" s="22"/>
      <c r="D2872" s="22"/>
      <c r="E2872" s="22"/>
      <c r="G2872" s="22"/>
      <c r="H2872" s="22"/>
      <c r="I2872" s="22"/>
      <c r="K2872" s="22"/>
      <c r="L2872" s="22"/>
      <c r="M2872" s="22"/>
      <c r="O2872" s="22"/>
      <c r="P2872" s="22"/>
      <c r="Q2872" s="22"/>
    </row>
    <row r="2873" spans="2:17" x14ac:dyDescent="0.2">
      <c r="B2873" s="22"/>
      <c r="C2873" s="22"/>
      <c r="D2873" s="22"/>
      <c r="E2873" s="22"/>
      <c r="G2873" s="22"/>
      <c r="H2873" s="22"/>
      <c r="I2873" s="22"/>
      <c r="K2873" s="22"/>
      <c r="L2873" s="22"/>
      <c r="M2873" s="22"/>
      <c r="O2873" s="22"/>
      <c r="P2873" s="22"/>
      <c r="Q2873" s="22"/>
    </row>
    <row r="2874" spans="2:17" x14ac:dyDescent="0.2">
      <c r="B2874" s="22"/>
      <c r="C2874" s="22"/>
      <c r="D2874" s="22"/>
      <c r="E2874" s="22"/>
      <c r="G2874" s="22"/>
      <c r="H2874" s="22"/>
      <c r="I2874" s="22"/>
      <c r="K2874" s="22"/>
      <c r="L2874" s="22"/>
      <c r="M2874" s="22"/>
      <c r="O2874" s="22"/>
      <c r="P2874" s="22"/>
      <c r="Q2874" s="22"/>
    </row>
    <row r="2875" spans="2:17" x14ac:dyDescent="0.2">
      <c r="B2875" s="22"/>
      <c r="C2875" s="22"/>
      <c r="D2875" s="22"/>
      <c r="E2875" s="22"/>
      <c r="G2875" s="22"/>
      <c r="H2875" s="22"/>
      <c r="I2875" s="22"/>
      <c r="K2875" s="22"/>
      <c r="L2875" s="22"/>
      <c r="M2875" s="22"/>
      <c r="O2875" s="22"/>
      <c r="P2875" s="22"/>
      <c r="Q2875" s="22"/>
    </row>
    <row r="2876" spans="2:17" x14ac:dyDescent="0.2">
      <c r="B2876" s="22"/>
      <c r="C2876" s="22"/>
      <c r="D2876" s="22"/>
      <c r="E2876" s="22"/>
      <c r="G2876" s="22"/>
      <c r="H2876" s="22"/>
      <c r="I2876" s="22"/>
      <c r="K2876" s="22"/>
      <c r="L2876" s="22"/>
      <c r="M2876" s="22"/>
      <c r="O2876" s="22"/>
      <c r="P2876" s="22"/>
      <c r="Q2876" s="22"/>
    </row>
    <row r="2877" spans="2:17" x14ac:dyDescent="0.2">
      <c r="B2877" s="22"/>
      <c r="C2877" s="22"/>
      <c r="D2877" s="22"/>
      <c r="E2877" s="22"/>
      <c r="G2877" s="22"/>
      <c r="H2877" s="22"/>
      <c r="I2877" s="22"/>
      <c r="K2877" s="22"/>
      <c r="L2877" s="22"/>
      <c r="M2877" s="22"/>
      <c r="O2877" s="22"/>
      <c r="P2877" s="22"/>
      <c r="Q2877" s="22"/>
    </row>
    <row r="2878" spans="2:17" x14ac:dyDescent="0.2">
      <c r="B2878" s="22"/>
      <c r="C2878" s="22"/>
      <c r="D2878" s="22"/>
      <c r="E2878" s="22"/>
      <c r="G2878" s="22"/>
      <c r="H2878" s="22"/>
      <c r="I2878" s="22"/>
      <c r="K2878" s="22"/>
      <c r="L2878" s="22"/>
      <c r="M2878" s="22"/>
      <c r="O2878" s="22"/>
      <c r="P2878" s="22"/>
      <c r="Q2878" s="22"/>
    </row>
    <row r="2879" spans="2:17" x14ac:dyDescent="0.2">
      <c r="B2879" s="22"/>
      <c r="C2879" s="22"/>
      <c r="D2879" s="22"/>
      <c r="E2879" s="22"/>
      <c r="G2879" s="22"/>
      <c r="H2879" s="22"/>
      <c r="I2879" s="22"/>
      <c r="K2879" s="22"/>
      <c r="L2879" s="22"/>
      <c r="M2879" s="22"/>
      <c r="O2879" s="22"/>
      <c r="P2879" s="22"/>
      <c r="Q2879" s="22"/>
    </row>
    <row r="2880" spans="2:17" x14ac:dyDescent="0.2">
      <c r="B2880" s="22"/>
      <c r="C2880" s="22"/>
      <c r="D2880" s="22"/>
      <c r="E2880" s="22"/>
      <c r="G2880" s="22"/>
      <c r="H2880" s="22"/>
      <c r="I2880" s="22"/>
      <c r="K2880" s="22"/>
      <c r="L2880" s="22"/>
      <c r="M2880" s="22"/>
      <c r="O2880" s="22"/>
      <c r="P2880" s="22"/>
      <c r="Q2880" s="22"/>
    </row>
    <row r="2881" spans="2:17" x14ac:dyDescent="0.2">
      <c r="B2881" s="22"/>
      <c r="C2881" s="22"/>
      <c r="D2881" s="22"/>
      <c r="E2881" s="22"/>
      <c r="G2881" s="22"/>
      <c r="H2881" s="22"/>
      <c r="I2881" s="22"/>
      <c r="K2881" s="22"/>
      <c r="L2881" s="22"/>
      <c r="M2881" s="22"/>
      <c r="O2881" s="22"/>
      <c r="P2881" s="22"/>
      <c r="Q2881" s="22"/>
    </row>
    <row r="2882" spans="2:17" x14ac:dyDescent="0.2">
      <c r="B2882" s="22"/>
      <c r="C2882" s="22"/>
      <c r="D2882" s="22"/>
      <c r="E2882" s="22"/>
      <c r="G2882" s="22"/>
      <c r="H2882" s="22"/>
      <c r="I2882" s="22"/>
      <c r="K2882" s="22"/>
      <c r="L2882" s="22"/>
      <c r="M2882" s="22"/>
      <c r="O2882" s="22"/>
      <c r="P2882" s="22"/>
      <c r="Q2882" s="22"/>
    </row>
    <row r="2883" spans="2:17" x14ac:dyDescent="0.2">
      <c r="B2883" s="22"/>
      <c r="C2883" s="22"/>
      <c r="D2883" s="22"/>
      <c r="E2883" s="22"/>
      <c r="G2883" s="22"/>
      <c r="H2883" s="22"/>
      <c r="I2883" s="22"/>
      <c r="K2883" s="22"/>
      <c r="L2883" s="22"/>
      <c r="M2883" s="22"/>
      <c r="O2883" s="22"/>
      <c r="P2883" s="22"/>
      <c r="Q2883" s="22"/>
    </row>
    <row r="2884" spans="2:17" x14ac:dyDescent="0.2">
      <c r="B2884" s="22"/>
      <c r="C2884" s="22"/>
      <c r="D2884" s="22"/>
      <c r="E2884" s="22"/>
      <c r="G2884" s="22"/>
      <c r="H2884" s="22"/>
      <c r="I2884" s="22"/>
      <c r="K2884" s="22"/>
      <c r="L2884" s="22"/>
      <c r="M2884" s="22"/>
      <c r="O2884" s="22"/>
      <c r="P2884" s="22"/>
      <c r="Q2884" s="22"/>
    </row>
    <row r="2885" spans="2:17" x14ac:dyDescent="0.2">
      <c r="B2885" s="22"/>
      <c r="C2885" s="22"/>
      <c r="D2885" s="22"/>
      <c r="E2885" s="22"/>
      <c r="G2885" s="22"/>
      <c r="H2885" s="22"/>
      <c r="I2885" s="22"/>
      <c r="K2885" s="22"/>
      <c r="L2885" s="22"/>
      <c r="M2885" s="22"/>
      <c r="O2885" s="22"/>
      <c r="P2885" s="22"/>
      <c r="Q2885" s="22"/>
    </row>
    <row r="2886" spans="2:17" x14ac:dyDescent="0.2">
      <c r="B2886" s="22"/>
      <c r="C2886" s="22"/>
      <c r="D2886" s="22"/>
      <c r="E2886" s="22"/>
      <c r="G2886" s="22"/>
      <c r="H2886" s="22"/>
      <c r="I2886" s="22"/>
      <c r="K2886" s="22"/>
      <c r="L2886" s="22"/>
      <c r="M2886" s="22"/>
      <c r="O2886" s="22"/>
      <c r="P2886" s="22"/>
      <c r="Q2886" s="22"/>
    </row>
    <row r="2887" spans="2:17" x14ac:dyDescent="0.2">
      <c r="B2887" s="22"/>
      <c r="C2887" s="22"/>
      <c r="D2887" s="22"/>
      <c r="E2887" s="22"/>
      <c r="G2887" s="22"/>
      <c r="H2887" s="22"/>
      <c r="I2887" s="22"/>
      <c r="K2887" s="22"/>
      <c r="L2887" s="22"/>
      <c r="M2887" s="22"/>
      <c r="O2887" s="22"/>
      <c r="P2887" s="22"/>
      <c r="Q2887" s="22"/>
    </row>
    <row r="2888" spans="2:17" x14ac:dyDescent="0.2">
      <c r="B2888" s="22"/>
      <c r="C2888" s="22"/>
      <c r="D2888" s="22"/>
      <c r="E2888" s="22"/>
      <c r="G2888" s="22"/>
      <c r="H2888" s="22"/>
      <c r="I2888" s="22"/>
      <c r="K2888" s="22"/>
      <c r="L2888" s="22"/>
      <c r="M2888" s="22"/>
      <c r="O2888" s="22"/>
      <c r="P2888" s="22"/>
      <c r="Q2888" s="22"/>
    </row>
    <row r="2889" spans="2:17" x14ac:dyDescent="0.2">
      <c r="B2889" s="22"/>
      <c r="C2889" s="22"/>
      <c r="D2889" s="22"/>
      <c r="E2889" s="22"/>
      <c r="G2889" s="22"/>
      <c r="H2889" s="22"/>
      <c r="I2889" s="22"/>
      <c r="K2889" s="22"/>
      <c r="L2889" s="22"/>
      <c r="M2889" s="22"/>
      <c r="O2889" s="22"/>
      <c r="P2889" s="22"/>
      <c r="Q2889" s="22"/>
    </row>
    <row r="2890" spans="2:17" x14ac:dyDescent="0.2">
      <c r="B2890" s="22"/>
      <c r="C2890" s="22"/>
      <c r="D2890" s="22"/>
      <c r="E2890" s="22"/>
      <c r="G2890" s="22"/>
      <c r="H2890" s="22"/>
      <c r="I2890" s="22"/>
      <c r="K2890" s="22"/>
      <c r="L2890" s="22"/>
      <c r="M2890" s="22"/>
      <c r="O2890" s="22"/>
      <c r="P2890" s="22"/>
      <c r="Q2890" s="22"/>
    </row>
    <row r="2891" spans="2:17" x14ac:dyDescent="0.2">
      <c r="B2891" s="22"/>
      <c r="C2891" s="22"/>
      <c r="D2891" s="22"/>
      <c r="E2891" s="22"/>
      <c r="G2891" s="22"/>
      <c r="H2891" s="22"/>
      <c r="I2891" s="22"/>
      <c r="K2891" s="22"/>
      <c r="L2891" s="22"/>
      <c r="M2891" s="22"/>
      <c r="O2891" s="22"/>
      <c r="P2891" s="22"/>
      <c r="Q2891" s="22"/>
    </row>
    <row r="2892" spans="2:17" x14ac:dyDescent="0.2">
      <c r="B2892" s="22"/>
      <c r="C2892" s="22"/>
      <c r="D2892" s="22"/>
      <c r="E2892" s="22"/>
      <c r="G2892" s="22"/>
      <c r="H2892" s="22"/>
      <c r="I2892" s="22"/>
      <c r="K2892" s="22"/>
      <c r="L2892" s="22"/>
      <c r="M2892" s="22"/>
      <c r="O2892" s="22"/>
      <c r="P2892" s="22"/>
      <c r="Q2892" s="22"/>
    </row>
    <row r="2893" spans="2:17" x14ac:dyDescent="0.2">
      <c r="B2893" s="22"/>
      <c r="C2893" s="22"/>
      <c r="D2893" s="22"/>
      <c r="E2893" s="22"/>
      <c r="G2893" s="22"/>
      <c r="H2893" s="22"/>
      <c r="I2893" s="22"/>
      <c r="K2893" s="22"/>
      <c r="L2893" s="22"/>
      <c r="M2893" s="22"/>
      <c r="O2893" s="22"/>
      <c r="P2893" s="22"/>
      <c r="Q2893" s="22"/>
    </row>
    <row r="2894" spans="2:17" x14ac:dyDescent="0.2">
      <c r="B2894" s="22"/>
      <c r="C2894" s="22"/>
      <c r="D2894" s="22"/>
      <c r="E2894" s="22"/>
      <c r="G2894" s="22"/>
      <c r="H2894" s="22"/>
      <c r="I2894" s="22"/>
      <c r="K2894" s="22"/>
      <c r="L2894" s="22"/>
      <c r="M2894" s="22"/>
      <c r="O2894" s="22"/>
      <c r="P2894" s="22"/>
      <c r="Q2894" s="22"/>
    </row>
    <row r="2895" spans="2:17" x14ac:dyDescent="0.2">
      <c r="B2895" s="22"/>
      <c r="C2895" s="22"/>
      <c r="D2895" s="22"/>
      <c r="E2895" s="22"/>
      <c r="G2895" s="22"/>
      <c r="H2895" s="22"/>
      <c r="I2895" s="22"/>
      <c r="K2895" s="22"/>
      <c r="L2895" s="22"/>
      <c r="M2895" s="22"/>
      <c r="O2895" s="22"/>
      <c r="P2895" s="22"/>
      <c r="Q2895" s="22"/>
    </row>
    <row r="2896" spans="2:17" x14ac:dyDescent="0.2">
      <c r="B2896" s="22"/>
      <c r="C2896" s="22"/>
      <c r="D2896" s="22"/>
      <c r="E2896" s="22"/>
      <c r="G2896" s="22"/>
      <c r="H2896" s="22"/>
      <c r="I2896" s="22"/>
      <c r="K2896" s="22"/>
      <c r="L2896" s="22"/>
      <c r="M2896" s="22"/>
      <c r="O2896" s="22"/>
      <c r="P2896" s="22"/>
      <c r="Q2896" s="22"/>
    </row>
    <row r="2897" spans="2:17" x14ac:dyDescent="0.2">
      <c r="B2897" s="22"/>
      <c r="C2897" s="22"/>
      <c r="D2897" s="22"/>
      <c r="E2897" s="22"/>
      <c r="G2897" s="22"/>
      <c r="H2897" s="22"/>
      <c r="I2897" s="22"/>
      <c r="K2897" s="22"/>
      <c r="L2897" s="22"/>
      <c r="M2897" s="22"/>
      <c r="O2897" s="22"/>
      <c r="P2897" s="22"/>
      <c r="Q2897" s="22"/>
    </row>
    <row r="2898" spans="2:17" x14ac:dyDescent="0.2">
      <c r="B2898" s="22"/>
      <c r="C2898" s="22"/>
      <c r="D2898" s="22"/>
      <c r="E2898" s="22"/>
      <c r="G2898" s="22"/>
      <c r="H2898" s="22"/>
      <c r="I2898" s="22"/>
      <c r="K2898" s="22"/>
      <c r="L2898" s="22"/>
      <c r="M2898" s="22"/>
      <c r="O2898" s="22"/>
      <c r="P2898" s="22"/>
      <c r="Q2898" s="22"/>
    </row>
    <row r="2899" spans="2:17" x14ac:dyDescent="0.2">
      <c r="B2899" s="22"/>
      <c r="C2899" s="22"/>
      <c r="D2899" s="22"/>
      <c r="E2899" s="22"/>
      <c r="G2899" s="22"/>
      <c r="H2899" s="22"/>
      <c r="I2899" s="22"/>
      <c r="K2899" s="22"/>
      <c r="L2899" s="22"/>
      <c r="M2899" s="22"/>
      <c r="O2899" s="22"/>
      <c r="P2899" s="22"/>
      <c r="Q2899" s="22"/>
    </row>
    <row r="2900" spans="2:17" x14ac:dyDescent="0.2">
      <c r="B2900" s="22"/>
      <c r="C2900" s="22"/>
      <c r="D2900" s="22"/>
      <c r="E2900" s="22"/>
      <c r="G2900" s="22"/>
      <c r="H2900" s="22"/>
      <c r="I2900" s="22"/>
      <c r="K2900" s="22"/>
      <c r="L2900" s="22"/>
      <c r="M2900" s="22"/>
      <c r="O2900" s="22"/>
      <c r="P2900" s="22"/>
      <c r="Q2900" s="22"/>
    </row>
    <row r="2901" spans="2:17" x14ac:dyDescent="0.2">
      <c r="B2901" s="22"/>
      <c r="C2901" s="22"/>
      <c r="D2901" s="22"/>
      <c r="E2901" s="22"/>
      <c r="G2901" s="22"/>
      <c r="H2901" s="22"/>
      <c r="I2901" s="22"/>
      <c r="K2901" s="22"/>
      <c r="L2901" s="22"/>
      <c r="M2901" s="22"/>
      <c r="O2901" s="22"/>
      <c r="P2901" s="22"/>
      <c r="Q2901" s="22"/>
    </row>
    <row r="2902" spans="2:17" x14ac:dyDescent="0.2">
      <c r="B2902" s="22"/>
      <c r="C2902" s="22"/>
      <c r="D2902" s="22"/>
      <c r="E2902" s="22"/>
      <c r="G2902" s="22"/>
      <c r="H2902" s="22"/>
      <c r="I2902" s="22"/>
      <c r="K2902" s="22"/>
      <c r="L2902" s="22"/>
      <c r="M2902" s="22"/>
      <c r="O2902" s="22"/>
      <c r="P2902" s="22"/>
      <c r="Q2902" s="22"/>
    </row>
    <row r="2903" spans="2:17" x14ac:dyDescent="0.2">
      <c r="B2903" s="22"/>
      <c r="C2903" s="22"/>
      <c r="D2903" s="22"/>
      <c r="E2903" s="22"/>
      <c r="G2903" s="22"/>
      <c r="H2903" s="22"/>
      <c r="I2903" s="22"/>
      <c r="K2903" s="22"/>
      <c r="L2903" s="22"/>
      <c r="M2903" s="22"/>
      <c r="O2903" s="22"/>
      <c r="P2903" s="22"/>
      <c r="Q2903" s="22"/>
    </row>
    <row r="2904" spans="2:17" x14ac:dyDescent="0.2">
      <c r="B2904" s="22"/>
      <c r="C2904" s="22"/>
      <c r="D2904" s="22"/>
      <c r="E2904" s="22"/>
      <c r="G2904" s="22"/>
      <c r="H2904" s="22"/>
      <c r="I2904" s="22"/>
      <c r="K2904" s="22"/>
      <c r="L2904" s="22"/>
      <c r="M2904" s="22"/>
      <c r="O2904" s="22"/>
      <c r="P2904" s="22"/>
      <c r="Q2904" s="22"/>
    </row>
    <row r="2905" spans="2:17" x14ac:dyDescent="0.2">
      <c r="B2905" s="22"/>
      <c r="C2905" s="22"/>
      <c r="D2905" s="22"/>
      <c r="E2905" s="22"/>
      <c r="G2905" s="22"/>
      <c r="H2905" s="22"/>
      <c r="I2905" s="22"/>
      <c r="K2905" s="22"/>
      <c r="L2905" s="22"/>
      <c r="M2905" s="22"/>
      <c r="O2905" s="22"/>
      <c r="P2905" s="22"/>
      <c r="Q2905" s="22"/>
    </row>
    <row r="2906" spans="2:17" x14ac:dyDescent="0.2">
      <c r="B2906" s="22"/>
      <c r="C2906" s="22"/>
      <c r="D2906" s="22"/>
      <c r="E2906" s="22"/>
      <c r="G2906" s="22"/>
      <c r="H2906" s="22"/>
      <c r="I2906" s="22"/>
      <c r="K2906" s="22"/>
      <c r="L2906" s="22"/>
      <c r="M2906" s="22"/>
      <c r="O2906" s="22"/>
      <c r="P2906" s="22"/>
      <c r="Q2906" s="22"/>
    </row>
    <row r="2907" spans="2:17" x14ac:dyDescent="0.2">
      <c r="B2907" s="22"/>
      <c r="C2907" s="22"/>
      <c r="D2907" s="22"/>
      <c r="E2907" s="22"/>
      <c r="G2907" s="22"/>
      <c r="H2907" s="22"/>
      <c r="I2907" s="22"/>
      <c r="K2907" s="22"/>
      <c r="L2907" s="22"/>
      <c r="M2907" s="22"/>
      <c r="O2907" s="22"/>
      <c r="P2907" s="22"/>
      <c r="Q2907" s="22"/>
    </row>
    <row r="2908" spans="2:17" x14ac:dyDescent="0.2">
      <c r="B2908" s="22"/>
      <c r="C2908" s="22"/>
      <c r="D2908" s="22"/>
      <c r="E2908" s="22"/>
      <c r="G2908" s="22"/>
      <c r="H2908" s="22"/>
      <c r="I2908" s="22"/>
      <c r="K2908" s="22"/>
      <c r="L2908" s="22"/>
      <c r="M2908" s="22"/>
      <c r="O2908" s="22"/>
      <c r="P2908" s="22"/>
      <c r="Q2908" s="22"/>
    </row>
    <row r="2909" spans="2:17" x14ac:dyDescent="0.2">
      <c r="B2909" s="22"/>
      <c r="C2909" s="22"/>
      <c r="D2909" s="22"/>
      <c r="E2909" s="22"/>
      <c r="G2909" s="22"/>
      <c r="H2909" s="22"/>
      <c r="I2909" s="22"/>
      <c r="K2909" s="22"/>
      <c r="L2909" s="22"/>
      <c r="M2909" s="22"/>
      <c r="O2909" s="22"/>
      <c r="P2909" s="22"/>
      <c r="Q2909" s="22"/>
    </row>
    <row r="2910" spans="2:17" x14ac:dyDescent="0.2">
      <c r="B2910" s="22"/>
      <c r="C2910" s="22"/>
      <c r="D2910" s="22"/>
      <c r="E2910" s="22"/>
      <c r="G2910" s="22"/>
      <c r="H2910" s="22"/>
      <c r="I2910" s="22"/>
      <c r="K2910" s="22"/>
      <c r="L2910" s="22"/>
      <c r="M2910" s="22"/>
      <c r="O2910" s="22"/>
      <c r="P2910" s="22"/>
      <c r="Q2910" s="22"/>
    </row>
    <row r="2911" spans="2:17" x14ac:dyDescent="0.2">
      <c r="B2911" s="22"/>
      <c r="C2911" s="22"/>
      <c r="D2911" s="22"/>
      <c r="E2911" s="22"/>
      <c r="G2911" s="22"/>
      <c r="H2911" s="22"/>
      <c r="I2911" s="22"/>
      <c r="K2911" s="22"/>
      <c r="L2911" s="22"/>
      <c r="M2911" s="22"/>
      <c r="O2911" s="22"/>
      <c r="P2911" s="22"/>
      <c r="Q2911" s="22"/>
    </row>
    <row r="2912" spans="2:17" x14ac:dyDescent="0.2">
      <c r="B2912" s="22"/>
      <c r="C2912" s="22"/>
      <c r="D2912" s="22"/>
      <c r="E2912" s="22"/>
      <c r="G2912" s="22"/>
      <c r="H2912" s="22"/>
      <c r="I2912" s="22"/>
      <c r="K2912" s="22"/>
      <c r="L2912" s="22"/>
      <c r="M2912" s="22"/>
      <c r="O2912" s="22"/>
      <c r="P2912" s="22"/>
      <c r="Q2912" s="22"/>
    </row>
    <row r="2913" spans="2:17" x14ac:dyDescent="0.2">
      <c r="B2913" s="22"/>
      <c r="C2913" s="22"/>
      <c r="D2913" s="22"/>
      <c r="E2913" s="22"/>
      <c r="G2913" s="22"/>
      <c r="H2913" s="22"/>
      <c r="I2913" s="22"/>
      <c r="K2913" s="22"/>
      <c r="L2913" s="22"/>
      <c r="M2913" s="22"/>
      <c r="O2913" s="22"/>
      <c r="P2913" s="22"/>
      <c r="Q2913" s="22"/>
    </row>
    <row r="2914" spans="2:17" x14ac:dyDescent="0.2">
      <c r="B2914" s="22"/>
      <c r="C2914" s="22"/>
      <c r="D2914" s="22"/>
      <c r="E2914" s="22"/>
      <c r="G2914" s="22"/>
      <c r="H2914" s="22"/>
      <c r="I2914" s="22"/>
      <c r="K2914" s="22"/>
      <c r="L2914" s="22"/>
      <c r="M2914" s="22"/>
      <c r="O2914" s="22"/>
      <c r="P2914" s="22"/>
      <c r="Q2914" s="22"/>
    </row>
    <row r="2915" spans="2:17" x14ac:dyDescent="0.2">
      <c r="B2915" s="22"/>
      <c r="C2915" s="22"/>
      <c r="D2915" s="22"/>
      <c r="E2915" s="22"/>
      <c r="G2915" s="22"/>
      <c r="H2915" s="22"/>
      <c r="I2915" s="22"/>
      <c r="K2915" s="22"/>
      <c r="L2915" s="22"/>
      <c r="M2915" s="22"/>
      <c r="O2915" s="22"/>
      <c r="P2915" s="22"/>
      <c r="Q2915" s="22"/>
    </row>
    <row r="2916" spans="2:17" x14ac:dyDescent="0.2">
      <c r="B2916" s="22"/>
      <c r="C2916" s="22"/>
      <c r="D2916" s="22"/>
      <c r="E2916" s="22"/>
      <c r="G2916" s="22"/>
      <c r="H2916" s="22"/>
      <c r="I2916" s="22"/>
      <c r="K2916" s="22"/>
      <c r="L2916" s="22"/>
      <c r="M2916" s="22"/>
      <c r="O2916" s="22"/>
      <c r="P2916" s="22"/>
      <c r="Q2916" s="22"/>
    </row>
    <row r="2917" spans="2:17" x14ac:dyDescent="0.2">
      <c r="B2917" s="22"/>
      <c r="C2917" s="22"/>
      <c r="D2917" s="22"/>
      <c r="E2917" s="22"/>
      <c r="G2917" s="22"/>
      <c r="H2917" s="22"/>
      <c r="I2917" s="22"/>
      <c r="K2917" s="22"/>
      <c r="L2917" s="22"/>
      <c r="M2917" s="22"/>
      <c r="O2917" s="22"/>
      <c r="P2917" s="22"/>
      <c r="Q2917" s="22"/>
    </row>
    <row r="2918" spans="2:17" x14ac:dyDescent="0.2">
      <c r="B2918" s="22"/>
      <c r="C2918" s="22"/>
      <c r="D2918" s="22"/>
      <c r="E2918" s="22"/>
      <c r="G2918" s="22"/>
      <c r="H2918" s="22"/>
      <c r="I2918" s="22"/>
      <c r="K2918" s="22"/>
      <c r="L2918" s="22"/>
      <c r="M2918" s="22"/>
      <c r="O2918" s="22"/>
      <c r="P2918" s="22"/>
      <c r="Q2918" s="22"/>
    </row>
    <row r="2919" spans="2:17" x14ac:dyDescent="0.2">
      <c r="B2919" s="22"/>
      <c r="C2919" s="22"/>
      <c r="D2919" s="22"/>
      <c r="E2919" s="22"/>
      <c r="G2919" s="22"/>
      <c r="H2919" s="22"/>
      <c r="I2919" s="22"/>
      <c r="K2919" s="22"/>
      <c r="L2919" s="22"/>
      <c r="M2919" s="22"/>
      <c r="O2919" s="22"/>
      <c r="P2919" s="22"/>
      <c r="Q2919" s="22"/>
    </row>
    <row r="2920" spans="2:17" x14ac:dyDescent="0.2">
      <c r="B2920" s="22"/>
      <c r="C2920" s="22"/>
      <c r="D2920" s="22"/>
      <c r="E2920" s="22"/>
      <c r="G2920" s="22"/>
      <c r="H2920" s="22"/>
      <c r="I2920" s="22"/>
      <c r="K2920" s="22"/>
      <c r="L2920" s="22"/>
      <c r="M2920" s="22"/>
      <c r="O2920" s="22"/>
      <c r="P2920" s="22"/>
      <c r="Q2920" s="22"/>
    </row>
    <row r="2921" spans="2:17" x14ac:dyDescent="0.2">
      <c r="B2921" s="22"/>
      <c r="C2921" s="22"/>
      <c r="D2921" s="22"/>
      <c r="E2921" s="22"/>
      <c r="G2921" s="22"/>
      <c r="H2921" s="22"/>
      <c r="I2921" s="22"/>
      <c r="K2921" s="22"/>
      <c r="L2921" s="22"/>
      <c r="M2921" s="22"/>
      <c r="O2921" s="22"/>
      <c r="P2921" s="22"/>
      <c r="Q2921" s="22"/>
    </row>
    <row r="2922" spans="2:17" x14ac:dyDescent="0.2">
      <c r="B2922" s="22"/>
      <c r="C2922" s="22"/>
      <c r="D2922" s="22"/>
      <c r="E2922" s="22"/>
      <c r="G2922" s="22"/>
      <c r="H2922" s="22"/>
      <c r="I2922" s="22"/>
      <c r="K2922" s="22"/>
      <c r="L2922" s="22"/>
      <c r="M2922" s="22"/>
      <c r="O2922" s="22"/>
      <c r="P2922" s="22"/>
      <c r="Q2922" s="22"/>
    </row>
    <row r="2923" spans="2:17" x14ac:dyDescent="0.2">
      <c r="B2923" s="22"/>
      <c r="C2923" s="22"/>
      <c r="D2923" s="22"/>
      <c r="E2923" s="22"/>
      <c r="G2923" s="22"/>
      <c r="H2923" s="22"/>
      <c r="I2923" s="22"/>
      <c r="K2923" s="22"/>
      <c r="L2923" s="22"/>
      <c r="M2923" s="22"/>
      <c r="O2923" s="22"/>
      <c r="P2923" s="22"/>
      <c r="Q2923" s="22"/>
    </row>
    <row r="2924" spans="2:17" x14ac:dyDescent="0.2">
      <c r="B2924" s="22"/>
      <c r="C2924" s="22"/>
      <c r="D2924" s="22"/>
      <c r="E2924" s="22"/>
      <c r="G2924" s="22"/>
      <c r="H2924" s="22"/>
      <c r="I2924" s="22"/>
      <c r="K2924" s="22"/>
      <c r="L2924" s="22"/>
      <c r="M2924" s="22"/>
      <c r="O2924" s="22"/>
      <c r="P2924" s="22"/>
      <c r="Q2924" s="22"/>
    </row>
    <row r="2925" spans="2:17" x14ac:dyDescent="0.2">
      <c r="B2925" s="22"/>
      <c r="C2925" s="22"/>
      <c r="D2925" s="22"/>
      <c r="E2925" s="22"/>
      <c r="G2925" s="22"/>
      <c r="H2925" s="22"/>
      <c r="I2925" s="22"/>
      <c r="K2925" s="22"/>
      <c r="L2925" s="22"/>
      <c r="M2925" s="22"/>
      <c r="O2925" s="22"/>
      <c r="P2925" s="22"/>
      <c r="Q2925" s="22"/>
    </row>
    <row r="2926" spans="2:17" x14ac:dyDescent="0.2">
      <c r="B2926" s="22"/>
      <c r="C2926" s="22"/>
      <c r="D2926" s="22"/>
      <c r="E2926" s="22"/>
      <c r="G2926" s="22"/>
      <c r="H2926" s="22"/>
      <c r="I2926" s="22"/>
      <c r="K2926" s="22"/>
      <c r="L2926" s="22"/>
      <c r="M2926" s="22"/>
      <c r="O2926" s="22"/>
      <c r="P2926" s="22"/>
      <c r="Q2926" s="22"/>
    </row>
    <row r="2927" spans="2:17" x14ac:dyDescent="0.2">
      <c r="B2927" s="22"/>
      <c r="C2927" s="22"/>
      <c r="D2927" s="22"/>
      <c r="E2927" s="22"/>
      <c r="G2927" s="22"/>
      <c r="H2927" s="22"/>
      <c r="I2927" s="22"/>
      <c r="K2927" s="22"/>
      <c r="L2927" s="22"/>
      <c r="M2927" s="22"/>
      <c r="O2927" s="22"/>
      <c r="P2927" s="22"/>
      <c r="Q2927" s="22"/>
    </row>
    <row r="2928" spans="2:17" x14ac:dyDescent="0.2">
      <c r="B2928" s="22"/>
      <c r="C2928" s="22"/>
      <c r="D2928" s="22"/>
      <c r="E2928" s="22"/>
      <c r="G2928" s="22"/>
      <c r="H2928" s="22"/>
      <c r="I2928" s="22"/>
      <c r="K2928" s="22"/>
      <c r="L2928" s="22"/>
      <c r="M2928" s="22"/>
      <c r="O2928" s="22"/>
      <c r="P2928" s="22"/>
      <c r="Q2928" s="22"/>
    </row>
    <row r="2929" spans="2:17" x14ac:dyDescent="0.2">
      <c r="B2929" s="22"/>
      <c r="C2929" s="22"/>
      <c r="D2929" s="22"/>
      <c r="E2929" s="22"/>
      <c r="G2929" s="22"/>
      <c r="H2929" s="22"/>
      <c r="I2929" s="22"/>
      <c r="K2929" s="22"/>
      <c r="L2929" s="22"/>
      <c r="M2929" s="22"/>
      <c r="O2929" s="22"/>
      <c r="P2929" s="22"/>
      <c r="Q2929" s="22"/>
    </row>
    <row r="2930" spans="2:17" x14ac:dyDescent="0.2">
      <c r="B2930" s="22"/>
      <c r="C2930" s="22"/>
      <c r="D2930" s="22"/>
      <c r="E2930" s="22"/>
      <c r="G2930" s="22"/>
      <c r="H2930" s="22"/>
      <c r="I2930" s="22"/>
      <c r="K2930" s="22"/>
      <c r="L2930" s="22"/>
      <c r="M2930" s="22"/>
      <c r="O2930" s="22"/>
      <c r="P2930" s="22"/>
      <c r="Q2930" s="22"/>
    </row>
    <row r="2931" spans="2:17" x14ac:dyDescent="0.2">
      <c r="B2931" s="22"/>
      <c r="C2931" s="22"/>
      <c r="D2931" s="22"/>
      <c r="E2931" s="22"/>
      <c r="G2931" s="22"/>
      <c r="H2931" s="22"/>
      <c r="I2931" s="22"/>
      <c r="K2931" s="22"/>
      <c r="L2931" s="22"/>
      <c r="M2931" s="22"/>
      <c r="O2931" s="22"/>
      <c r="P2931" s="22"/>
      <c r="Q2931" s="22"/>
    </row>
    <row r="2932" spans="2:17" x14ac:dyDescent="0.2">
      <c r="B2932" s="22"/>
      <c r="C2932" s="22"/>
      <c r="D2932" s="22"/>
      <c r="E2932" s="22"/>
      <c r="G2932" s="22"/>
      <c r="H2932" s="22"/>
      <c r="I2932" s="22"/>
      <c r="K2932" s="22"/>
      <c r="L2932" s="22"/>
      <c r="M2932" s="22"/>
      <c r="O2932" s="22"/>
      <c r="P2932" s="22"/>
      <c r="Q2932" s="22"/>
    </row>
    <row r="2933" spans="2:17" x14ac:dyDescent="0.2">
      <c r="B2933" s="22"/>
      <c r="C2933" s="22"/>
      <c r="D2933" s="22"/>
      <c r="E2933" s="22"/>
      <c r="G2933" s="22"/>
      <c r="H2933" s="22"/>
      <c r="I2933" s="22"/>
      <c r="K2933" s="22"/>
      <c r="L2933" s="22"/>
      <c r="M2933" s="22"/>
      <c r="O2933" s="22"/>
      <c r="P2933" s="22"/>
      <c r="Q2933" s="22"/>
    </row>
    <row r="2934" spans="2:17" x14ac:dyDescent="0.2">
      <c r="B2934" s="22"/>
      <c r="C2934" s="22"/>
      <c r="D2934" s="22"/>
      <c r="E2934" s="22"/>
      <c r="G2934" s="22"/>
      <c r="H2934" s="22"/>
      <c r="I2934" s="22"/>
      <c r="K2934" s="22"/>
      <c r="L2934" s="22"/>
      <c r="M2934" s="22"/>
      <c r="O2934" s="22"/>
      <c r="P2934" s="22"/>
      <c r="Q2934" s="22"/>
    </row>
    <row r="2935" spans="2:17" x14ac:dyDescent="0.2">
      <c r="B2935" s="22"/>
      <c r="C2935" s="22"/>
      <c r="D2935" s="22"/>
      <c r="E2935" s="22"/>
      <c r="G2935" s="22"/>
      <c r="H2935" s="22"/>
      <c r="I2935" s="22"/>
      <c r="K2935" s="22"/>
      <c r="L2935" s="22"/>
      <c r="M2935" s="22"/>
      <c r="O2935" s="22"/>
      <c r="P2935" s="22"/>
      <c r="Q2935" s="22"/>
    </row>
    <row r="2936" spans="2:17" x14ac:dyDescent="0.2">
      <c r="B2936" s="22"/>
      <c r="C2936" s="22"/>
      <c r="D2936" s="22"/>
      <c r="E2936" s="22"/>
      <c r="G2936" s="22"/>
      <c r="H2936" s="22"/>
      <c r="I2936" s="22"/>
      <c r="K2936" s="22"/>
      <c r="L2936" s="22"/>
      <c r="M2936" s="22"/>
      <c r="O2936" s="22"/>
      <c r="P2936" s="22"/>
      <c r="Q2936" s="22"/>
    </row>
    <row r="2937" spans="2:17" x14ac:dyDescent="0.2">
      <c r="B2937" s="22"/>
      <c r="C2937" s="22"/>
      <c r="D2937" s="22"/>
      <c r="E2937" s="22"/>
      <c r="G2937" s="22"/>
      <c r="H2937" s="22"/>
      <c r="I2937" s="22"/>
      <c r="K2937" s="22"/>
      <c r="L2937" s="22"/>
      <c r="M2937" s="22"/>
      <c r="O2937" s="22"/>
      <c r="P2937" s="22"/>
      <c r="Q2937" s="22"/>
    </row>
    <row r="2938" spans="2:17" x14ac:dyDescent="0.2">
      <c r="B2938" s="22"/>
      <c r="C2938" s="22"/>
      <c r="D2938" s="22"/>
      <c r="E2938" s="22"/>
      <c r="G2938" s="22"/>
      <c r="H2938" s="22"/>
      <c r="I2938" s="22"/>
      <c r="K2938" s="22"/>
      <c r="L2938" s="22"/>
      <c r="M2938" s="22"/>
      <c r="O2938" s="22"/>
      <c r="P2938" s="22"/>
      <c r="Q2938" s="22"/>
    </row>
    <row r="2939" spans="2:17" x14ac:dyDescent="0.2">
      <c r="B2939" s="22"/>
      <c r="C2939" s="22"/>
      <c r="D2939" s="22"/>
      <c r="E2939" s="22"/>
      <c r="G2939" s="22"/>
      <c r="H2939" s="22"/>
      <c r="I2939" s="22"/>
      <c r="K2939" s="22"/>
      <c r="L2939" s="22"/>
      <c r="M2939" s="22"/>
      <c r="O2939" s="22"/>
      <c r="P2939" s="22"/>
      <c r="Q2939" s="22"/>
    </row>
    <row r="2940" spans="2:17" x14ac:dyDescent="0.2">
      <c r="B2940" s="22"/>
      <c r="C2940" s="22"/>
      <c r="D2940" s="22"/>
      <c r="E2940" s="22"/>
      <c r="G2940" s="22"/>
      <c r="H2940" s="22"/>
      <c r="I2940" s="22"/>
      <c r="K2940" s="22"/>
      <c r="L2940" s="22"/>
      <c r="M2940" s="22"/>
      <c r="O2940" s="22"/>
      <c r="P2940" s="22"/>
      <c r="Q2940" s="22"/>
    </row>
    <row r="2941" spans="2:17" x14ac:dyDescent="0.2">
      <c r="B2941" s="22"/>
      <c r="C2941" s="22"/>
      <c r="D2941" s="22"/>
      <c r="E2941" s="22"/>
      <c r="G2941" s="22"/>
      <c r="H2941" s="22"/>
      <c r="I2941" s="22"/>
      <c r="K2941" s="22"/>
      <c r="L2941" s="22"/>
      <c r="M2941" s="22"/>
      <c r="O2941" s="22"/>
      <c r="P2941" s="22"/>
      <c r="Q2941" s="22"/>
    </row>
    <row r="2942" spans="2:17" x14ac:dyDescent="0.2">
      <c r="B2942" s="22"/>
      <c r="C2942" s="22"/>
      <c r="D2942" s="22"/>
      <c r="E2942" s="22"/>
      <c r="G2942" s="22"/>
      <c r="H2942" s="22"/>
      <c r="I2942" s="22"/>
      <c r="K2942" s="22"/>
      <c r="L2942" s="22"/>
      <c r="M2942" s="22"/>
      <c r="O2942" s="22"/>
      <c r="P2942" s="22"/>
      <c r="Q2942" s="22"/>
    </row>
    <row r="2943" spans="2:17" x14ac:dyDescent="0.2">
      <c r="B2943" s="22"/>
      <c r="C2943" s="22"/>
      <c r="D2943" s="22"/>
      <c r="E2943" s="22"/>
      <c r="G2943" s="22"/>
      <c r="H2943" s="22"/>
      <c r="I2943" s="22"/>
      <c r="K2943" s="22"/>
      <c r="L2943" s="22"/>
      <c r="M2943" s="22"/>
      <c r="O2943" s="22"/>
      <c r="P2943" s="22"/>
      <c r="Q2943" s="22"/>
    </row>
    <row r="2944" spans="2:17" x14ac:dyDescent="0.2">
      <c r="B2944" s="22"/>
      <c r="C2944" s="22"/>
      <c r="D2944" s="22"/>
      <c r="E2944" s="22"/>
      <c r="G2944" s="22"/>
      <c r="H2944" s="22"/>
      <c r="I2944" s="22"/>
      <c r="K2944" s="22"/>
      <c r="L2944" s="22"/>
      <c r="M2944" s="22"/>
      <c r="O2944" s="22"/>
      <c r="P2944" s="22"/>
      <c r="Q2944" s="22"/>
    </row>
    <row r="2945" spans="2:17" x14ac:dyDescent="0.2">
      <c r="B2945" s="22"/>
      <c r="C2945" s="22"/>
      <c r="D2945" s="22"/>
      <c r="E2945" s="22"/>
      <c r="G2945" s="22"/>
      <c r="H2945" s="22"/>
      <c r="I2945" s="22"/>
      <c r="K2945" s="22"/>
      <c r="L2945" s="22"/>
      <c r="M2945" s="22"/>
      <c r="O2945" s="22"/>
      <c r="P2945" s="22"/>
      <c r="Q2945" s="22"/>
    </row>
    <row r="2946" spans="2:17" x14ac:dyDescent="0.2">
      <c r="B2946" s="22"/>
      <c r="C2946" s="22"/>
      <c r="D2946" s="22"/>
      <c r="E2946" s="22"/>
      <c r="G2946" s="22"/>
      <c r="H2946" s="22"/>
      <c r="I2946" s="22"/>
      <c r="K2946" s="22"/>
      <c r="L2946" s="22"/>
      <c r="M2946" s="22"/>
      <c r="O2946" s="22"/>
      <c r="P2946" s="22"/>
      <c r="Q2946" s="22"/>
    </row>
    <row r="2947" spans="2:17" x14ac:dyDescent="0.2">
      <c r="B2947" s="22"/>
      <c r="C2947" s="22"/>
      <c r="D2947" s="22"/>
      <c r="E2947" s="22"/>
      <c r="G2947" s="22"/>
      <c r="H2947" s="22"/>
      <c r="I2947" s="22"/>
      <c r="K2947" s="22"/>
      <c r="L2947" s="22"/>
      <c r="M2947" s="22"/>
      <c r="O2947" s="22"/>
      <c r="P2947" s="22"/>
      <c r="Q2947" s="22"/>
    </row>
    <row r="2948" spans="2:17" x14ac:dyDescent="0.2">
      <c r="B2948" s="22"/>
      <c r="C2948" s="22"/>
      <c r="D2948" s="22"/>
      <c r="E2948" s="22"/>
      <c r="G2948" s="22"/>
      <c r="H2948" s="22"/>
      <c r="I2948" s="22"/>
      <c r="K2948" s="22"/>
      <c r="L2948" s="22"/>
      <c r="M2948" s="22"/>
      <c r="O2948" s="22"/>
      <c r="P2948" s="22"/>
      <c r="Q2948" s="22"/>
    </row>
    <row r="2949" spans="2:17" x14ac:dyDescent="0.2">
      <c r="B2949" s="22"/>
      <c r="C2949" s="22"/>
      <c r="D2949" s="22"/>
      <c r="E2949" s="22"/>
      <c r="G2949" s="22"/>
      <c r="H2949" s="22"/>
      <c r="I2949" s="22"/>
      <c r="K2949" s="22"/>
      <c r="L2949" s="22"/>
      <c r="M2949" s="22"/>
      <c r="O2949" s="22"/>
      <c r="P2949" s="22"/>
      <c r="Q2949" s="22"/>
    </row>
    <row r="2950" spans="2:17" x14ac:dyDescent="0.2">
      <c r="B2950" s="22"/>
      <c r="C2950" s="22"/>
      <c r="D2950" s="22"/>
      <c r="E2950" s="22"/>
      <c r="G2950" s="22"/>
      <c r="H2950" s="22"/>
      <c r="I2950" s="22"/>
      <c r="K2950" s="22"/>
      <c r="L2950" s="22"/>
      <c r="M2950" s="22"/>
      <c r="O2950" s="22"/>
      <c r="P2950" s="22"/>
      <c r="Q2950" s="22"/>
    </row>
    <row r="2951" spans="2:17" x14ac:dyDescent="0.2">
      <c r="B2951" s="22"/>
      <c r="C2951" s="22"/>
      <c r="D2951" s="22"/>
      <c r="E2951" s="22"/>
      <c r="G2951" s="22"/>
      <c r="H2951" s="22"/>
      <c r="I2951" s="22"/>
      <c r="K2951" s="22"/>
      <c r="L2951" s="22"/>
      <c r="M2951" s="22"/>
      <c r="O2951" s="22"/>
      <c r="P2951" s="22"/>
      <c r="Q2951" s="22"/>
    </row>
    <row r="2952" spans="2:17" x14ac:dyDescent="0.2">
      <c r="B2952" s="22"/>
      <c r="C2952" s="22"/>
      <c r="D2952" s="22"/>
      <c r="E2952" s="22"/>
      <c r="G2952" s="22"/>
      <c r="H2952" s="22"/>
      <c r="I2952" s="22"/>
      <c r="K2952" s="22"/>
      <c r="L2952" s="22"/>
      <c r="M2952" s="22"/>
      <c r="O2952" s="22"/>
      <c r="P2952" s="22"/>
      <c r="Q2952" s="22"/>
    </row>
    <row r="2953" spans="2:17" x14ac:dyDescent="0.2">
      <c r="B2953" s="22"/>
      <c r="C2953" s="22"/>
      <c r="D2953" s="22"/>
      <c r="E2953" s="22"/>
      <c r="G2953" s="22"/>
      <c r="H2953" s="22"/>
      <c r="I2953" s="22"/>
      <c r="K2953" s="22"/>
      <c r="L2953" s="22"/>
      <c r="M2953" s="22"/>
      <c r="O2953" s="22"/>
      <c r="P2953" s="22"/>
      <c r="Q2953" s="22"/>
    </row>
    <row r="2954" spans="2:17" x14ac:dyDescent="0.2">
      <c r="B2954" s="22"/>
      <c r="C2954" s="22"/>
      <c r="D2954" s="22"/>
      <c r="E2954" s="22"/>
      <c r="G2954" s="22"/>
      <c r="H2954" s="22"/>
      <c r="I2954" s="22"/>
      <c r="K2954" s="22"/>
      <c r="L2954" s="22"/>
      <c r="M2954" s="22"/>
      <c r="O2954" s="22"/>
      <c r="P2954" s="22"/>
      <c r="Q2954" s="22"/>
    </row>
    <row r="2955" spans="2:17" x14ac:dyDescent="0.2">
      <c r="B2955" s="22"/>
      <c r="C2955" s="22"/>
      <c r="D2955" s="22"/>
      <c r="E2955" s="22"/>
      <c r="G2955" s="22"/>
      <c r="H2955" s="22"/>
      <c r="I2955" s="22"/>
      <c r="K2955" s="22"/>
      <c r="L2955" s="22"/>
      <c r="M2955" s="22"/>
      <c r="O2955" s="22"/>
      <c r="P2955" s="22"/>
      <c r="Q2955" s="22"/>
    </row>
    <row r="2956" spans="2:17" x14ac:dyDescent="0.2">
      <c r="B2956" s="22"/>
      <c r="C2956" s="22"/>
      <c r="D2956" s="22"/>
      <c r="E2956" s="22"/>
      <c r="G2956" s="22"/>
      <c r="H2956" s="22"/>
      <c r="I2956" s="22"/>
      <c r="K2956" s="22"/>
      <c r="L2956" s="22"/>
      <c r="M2956" s="22"/>
      <c r="O2956" s="22"/>
      <c r="P2956" s="22"/>
      <c r="Q2956" s="22"/>
    </row>
    <row r="2957" spans="2:17" x14ac:dyDescent="0.2">
      <c r="B2957" s="22"/>
      <c r="C2957" s="22"/>
      <c r="D2957" s="22"/>
      <c r="E2957" s="22"/>
      <c r="G2957" s="22"/>
      <c r="H2957" s="22"/>
      <c r="I2957" s="22"/>
      <c r="K2957" s="22"/>
      <c r="L2957" s="22"/>
      <c r="M2957" s="22"/>
      <c r="O2957" s="22"/>
      <c r="P2957" s="22"/>
      <c r="Q2957" s="22"/>
    </row>
    <row r="2958" spans="2:17" x14ac:dyDescent="0.2">
      <c r="B2958" s="22"/>
      <c r="C2958" s="22"/>
      <c r="D2958" s="22"/>
      <c r="E2958" s="22"/>
      <c r="G2958" s="22"/>
      <c r="H2958" s="22"/>
      <c r="I2958" s="22"/>
      <c r="K2958" s="22"/>
      <c r="L2958" s="22"/>
      <c r="M2958" s="22"/>
      <c r="O2958" s="22"/>
      <c r="P2958" s="22"/>
      <c r="Q2958" s="22"/>
    </row>
    <row r="2959" spans="2:17" x14ac:dyDescent="0.2">
      <c r="B2959" s="22"/>
      <c r="C2959" s="22"/>
      <c r="D2959" s="22"/>
      <c r="E2959" s="22"/>
      <c r="G2959" s="22"/>
      <c r="H2959" s="22"/>
      <c r="I2959" s="22"/>
      <c r="K2959" s="22"/>
      <c r="L2959" s="22"/>
      <c r="M2959" s="22"/>
      <c r="O2959" s="22"/>
      <c r="P2959" s="22"/>
      <c r="Q2959" s="22"/>
    </row>
    <row r="2960" spans="2:17" x14ac:dyDescent="0.2">
      <c r="B2960" s="22"/>
      <c r="C2960" s="22"/>
      <c r="D2960" s="22"/>
      <c r="E2960" s="22"/>
      <c r="G2960" s="22"/>
      <c r="H2960" s="22"/>
      <c r="I2960" s="22"/>
      <c r="K2960" s="22"/>
      <c r="L2960" s="22"/>
      <c r="M2960" s="22"/>
      <c r="O2960" s="22"/>
      <c r="P2960" s="22"/>
      <c r="Q2960" s="22"/>
    </row>
    <row r="2961" spans="2:17" x14ac:dyDescent="0.2">
      <c r="B2961" s="22"/>
      <c r="C2961" s="22"/>
      <c r="D2961" s="22"/>
      <c r="E2961" s="22"/>
      <c r="G2961" s="22"/>
      <c r="H2961" s="22"/>
      <c r="I2961" s="22"/>
      <c r="K2961" s="22"/>
      <c r="L2961" s="22"/>
      <c r="M2961" s="22"/>
      <c r="O2961" s="22"/>
      <c r="P2961" s="22"/>
      <c r="Q2961" s="22"/>
    </row>
    <row r="2962" spans="2:17" x14ac:dyDescent="0.2">
      <c r="B2962" s="22"/>
      <c r="C2962" s="22"/>
      <c r="D2962" s="22"/>
      <c r="E2962" s="22"/>
      <c r="G2962" s="22"/>
      <c r="H2962" s="22"/>
      <c r="I2962" s="22"/>
      <c r="K2962" s="22"/>
      <c r="L2962" s="22"/>
      <c r="M2962" s="22"/>
      <c r="O2962" s="22"/>
      <c r="P2962" s="22"/>
      <c r="Q2962" s="22"/>
    </row>
    <row r="2963" spans="2:17" x14ac:dyDescent="0.2">
      <c r="B2963" s="22"/>
      <c r="C2963" s="22"/>
      <c r="D2963" s="22"/>
      <c r="E2963" s="22"/>
      <c r="G2963" s="22"/>
      <c r="H2963" s="22"/>
      <c r="I2963" s="22"/>
      <c r="K2963" s="22"/>
      <c r="L2963" s="22"/>
      <c r="M2963" s="22"/>
      <c r="O2963" s="22"/>
      <c r="P2963" s="22"/>
      <c r="Q2963" s="22"/>
    </row>
    <row r="2964" spans="2:17" x14ac:dyDescent="0.2">
      <c r="B2964" s="22"/>
      <c r="C2964" s="22"/>
      <c r="D2964" s="22"/>
      <c r="E2964" s="22"/>
      <c r="G2964" s="22"/>
      <c r="H2964" s="22"/>
      <c r="I2964" s="22"/>
      <c r="K2964" s="22"/>
      <c r="L2964" s="22"/>
      <c r="M2964" s="22"/>
      <c r="O2964" s="22"/>
      <c r="P2964" s="22"/>
      <c r="Q2964" s="22"/>
    </row>
    <row r="2965" spans="2:17" x14ac:dyDescent="0.2">
      <c r="B2965" s="22"/>
      <c r="C2965" s="22"/>
      <c r="D2965" s="22"/>
      <c r="E2965" s="22"/>
      <c r="G2965" s="22"/>
      <c r="H2965" s="22"/>
      <c r="I2965" s="22"/>
      <c r="K2965" s="22"/>
      <c r="L2965" s="22"/>
      <c r="M2965" s="22"/>
      <c r="O2965" s="22"/>
      <c r="P2965" s="22"/>
      <c r="Q2965" s="22"/>
    </row>
    <row r="2966" spans="2:17" x14ac:dyDescent="0.2">
      <c r="B2966" s="22"/>
      <c r="C2966" s="22"/>
      <c r="D2966" s="22"/>
      <c r="E2966" s="22"/>
      <c r="G2966" s="22"/>
      <c r="H2966" s="22"/>
      <c r="I2966" s="22"/>
      <c r="K2966" s="22"/>
      <c r="L2966" s="22"/>
      <c r="M2966" s="22"/>
      <c r="O2966" s="22"/>
      <c r="P2966" s="22"/>
      <c r="Q2966" s="22"/>
    </row>
    <row r="2967" spans="2:17" x14ac:dyDescent="0.2">
      <c r="B2967" s="22"/>
      <c r="C2967" s="22"/>
      <c r="D2967" s="22"/>
      <c r="E2967" s="22"/>
      <c r="G2967" s="22"/>
      <c r="H2967" s="22"/>
      <c r="I2967" s="22"/>
      <c r="K2967" s="22"/>
      <c r="L2967" s="22"/>
      <c r="M2967" s="22"/>
      <c r="O2967" s="22"/>
      <c r="P2967" s="22"/>
      <c r="Q2967" s="22"/>
    </row>
    <row r="2968" spans="2:17" x14ac:dyDescent="0.2">
      <c r="B2968" s="22"/>
      <c r="C2968" s="22"/>
      <c r="D2968" s="22"/>
      <c r="E2968" s="22"/>
      <c r="G2968" s="22"/>
      <c r="H2968" s="22"/>
      <c r="I2968" s="22"/>
      <c r="K2968" s="22"/>
      <c r="L2968" s="22"/>
      <c r="M2968" s="22"/>
      <c r="O2968" s="22"/>
      <c r="P2968" s="22"/>
      <c r="Q2968" s="22"/>
    </row>
    <row r="2969" spans="2:17" x14ac:dyDescent="0.2">
      <c r="B2969" s="22"/>
      <c r="C2969" s="22"/>
      <c r="D2969" s="22"/>
      <c r="E2969" s="22"/>
      <c r="G2969" s="22"/>
      <c r="H2969" s="22"/>
      <c r="I2969" s="22"/>
      <c r="K2969" s="22"/>
      <c r="L2969" s="22"/>
      <c r="M2969" s="22"/>
      <c r="O2969" s="22"/>
      <c r="P2969" s="22"/>
      <c r="Q2969" s="22"/>
    </row>
    <row r="2970" spans="2:17" x14ac:dyDescent="0.2">
      <c r="B2970" s="22"/>
      <c r="C2970" s="22"/>
      <c r="D2970" s="22"/>
      <c r="E2970" s="22"/>
      <c r="G2970" s="22"/>
      <c r="H2970" s="22"/>
      <c r="I2970" s="22"/>
      <c r="K2970" s="22"/>
      <c r="L2970" s="22"/>
      <c r="M2970" s="22"/>
      <c r="O2970" s="22"/>
      <c r="P2970" s="22"/>
      <c r="Q2970" s="22"/>
    </row>
    <row r="2971" spans="2:17" x14ac:dyDescent="0.2">
      <c r="B2971" s="22"/>
      <c r="C2971" s="22"/>
      <c r="D2971" s="22"/>
      <c r="E2971" s="22"/>
      <c r="G2971" s="22"/>
      <c r="H2971" s="22"/>
      <c r="I2971" s="22"/>
      <c r="K2971" s="22"/>
      <c r="L2971" s="22"/>
      <c r="M2971" s="22"/>
      <c r="O2971" s="22"/>
      <c r="P2971" s="22"/>
      <c r="Q2971" s="22"/>
    </row>
    <row r="2972" spans="2:17" x14ac:dyDescent="0.2">
      <c r="B2972" s="22"/>
      <c r="C2972" s="22"/>
      <c r="D2972" s="22"/>
      <c r="E2972" s="22"/>
      <c r="G2972" s="22"/>
      <c r="H2972" s="22"/>
      <c r="I2972" s="22"/>
      <c r="K2972" s="22"/>
      <c r="L2972" s="22"/>
      <c r="M2972" s="22"/>
      <c r="O2972" s="22"/>
      <c r="P2972" s="22"/>
      <c r="Q2972" s="22"/>
    </row>
    <row r="2973" spans="2:17" x14ac:dyDescent="0.2">
      <c r="B2973" s="22"/>
      <c r="C2973" s="22"/>
      <c r="D2973" s="22"/>
      <c r="E2973" s="22"/>
      <c r="G2973" s="22"/>
      <c r="H2973" s="22"/>
      <c r="I2973" s="22"/>
      <c r="K2973" s="22"/>
      <c r="L2973" s="22"/>
      <c r="M2973" s="22"/>
      <c r="O2973" s="22"/>
      <c r="P2973" s="22"/>
      <c r="Q2973" s="22"/>
    </row>
    <row r="2974" spans="2:17" x14ac:dyDescent="0.2">
      <c r="B2974" s="22"/>
      <c r="C2974" s="22"/>
      <c r="D2974" s="22"/>
      <c r="E2974" s="22"/>
      <c r="G2974" s="22"/>
      <c r="H2974" s="22"/>
      <c r="I2974" s="22"/>
      <c r="K2974" s="22"/>
      <c r="L2974" s="22"/>
      <c r="M2974" s="22"/>
      <c r="O2974" s="22"/>
      <c r="P2974" s="22"/>
      <c r="Q2974" s="22"/>
    </row>
    <row r="2975" spans="2:17" x14ac:dyDescent="0.2">
      <c r="B2975" s="22"/>
      <c r="C2975" s="22"/>
      <c r="D2975" s="22"/>
      <c r="E2975" s="22"/>
      <c r="G2975" s="22"/>
      <c r="H2975" s="22"/>
      <c r="I2975" s="22"/>
      <c r="K2975" s="22"/>
      <c r="L2975" s="22"/>
      <c r="M2975" s="22"/>
      <c r="O2975" s="22"/>
      <c r="P2975" s="22"/>
      <c r="Q2975" s="22"/>
    </row>
    <row r="2976" spans="2:17" x14ac:dyDescent="0.2">
      <c r="B2976" s="22"/>
      <c r="C2976" s="22"/>
      <c r="D2976" s="22"/>
      <c r="E2976" s="22"/>
      <c r="G2976" s="22"/>
      <c r="H2976" s="22"/>
      <c r="I2976" s="22"/>
      <c r="K2976" s="22"/>
      <c r="L2976" s="22"/>
      <c r="M2976" s="22"/>
      <c r="O2976" s="22"/>
      <c r="P2976" s="22"/>
      <c r="Q2976" s="22"/>
    </row>
    <row r="2977" spans="2:17" x14ac:dyDescent="0.2">
      <c r="B2977" s="22"/>
      <c r="C2977" s="22"/>
      <c r="D2977" s="22"/>
      <c r="E2977" s="22"/>
      <c r="G2977" s="22"/>
      <c r="H2977" s="22"/>
      <c r="I2977" s="22"/>
      <c r="K2977" s="22"/>
      <c r="L2977" s="22"/>
      <c r="M2977" s="22"/>
      <c r="O2977" s="22"/>
      <c r="P2977" s="22"/>
      <c r="Q2977" s="22"/>
    </row>
    <row r="2978" spans="2:17" x14ac:dyDescent="0.2">
      <c r="B2978" s="22"/>
      <c r="C2978" s="22"/>
      <c r="D2978" s="22"/>
      <c r="E2978" s="22"/>
      <c r="G2978" s="22"/>
      <c r="H2978" s="22"/>
      <c r="I2978" s="22"/>
      <c r="K2978" s="22"/>
      <c r="L2978" s="22"/>
      <c r="M2978" s="22"/>
      <c r="O2978" s="22"/>
      <c r="P2978" s="22"/>
      <c r="Q2978" s="22"/>
    </row>
    <row r="2979" spans="2:17" x14ac:dyDescent="0.2">
      <c r="B2979" s="22"/>
      <c r="C2979" s="22"/>
      <c r="D2979" s="22"/>
      <c r="E2979" s="22"/>
      <c r="G2979" s="22"/>
      <c r="H2979" s="22"/>
      <c r="I2979" s="22"/>
      <c r="K2979" s="22"/>
      <c r="L2979" s="22"/>
      <c r="M2979" s="22"/>
      <c r="O2979" s="22"/>
      <c r="P2979" s="22"/>
      <c r="Q2979" s="22"/>
    </row>
    <row r="2980" spans="2:17" x14ac:dyDescent="0.2">
      <c r="B2980" s="22"/>
      <c r="C2980" s="22"/>
      <c r="D2980" s="22"/>
      <c r="E2980" s="22"/>
      <c r="G2980" s="22"/>
      <c r="H2980" s="22"/>
      <c r="I2980" s="22"/>
      <c r="K2980" s="22"/>
      <c r="L2980" s="22"/>
      <c r="M2980" s="22"/>
      <c r="O2980" s="22"/>
      <c r="P2980" s="22"/>
      <c r="Q2980" s="22"/>
    </row>
    <row r="2981" spans="2:17" x14ac:dyDescent="0.2">
      <c r="B2981" s="22"/>
      <c r="C2981" s="22"/>
      <c r="D2981" s="22"/>
      <c r="E2981" s="22"/>
      <c r="G2981" s="22"/>
      <c r="H2981" s="22"/>
      <c r="I2981" s="22"/>
      <c r="K2981" s="22"/>
      <c r="L2981" s="22"/>
      <c r="M2981" s="22"/>
      <c r="O2981" s="22"/>
      <c r="P2981" s="22"/>
      <c r="Q2981" s="22"/>
    </row>
    <row r="2982" spans="2:17" x14ac:dyDescent="0.2">
      <c r="B2982" s="22"/>
      <c r="C2982" s="22"/>
      <c r="D2982" s="22"/>
      <c r="E2982" s="22"/>
      <c r="G2982" s="22"/>
      <c r="H2982" s="22"/>
      <c r="I2982" s="22"/>
      <c r="K2982" s="22"/>
      <c r="L2982" s="22"/>
      <c r="M2982" s="22"/>
      <c r="O2982" s="22"/>
      <c r="P2982" s="22"/>
      <c r="Q2982" s="22"/>
    </row>
    <row r="2983" spans="2:17" x14ac:dyDescent="0.2">
      <c r="B2983" s="22"/>
      <c r="C2983" s="22"/>
      <c r="D2983" s="22"/>
      <c r="E2983" s="22"/>
      <c r="G2983" s="22"/>
      <c r="H2983" s="22"/>
      <c r="I2983" s="22"/>
      <c r="K2983" s="22"/>
      <c r="L2983" s="22"/>
      <c r="M2983" s="22"/>
      <c r="O2983" s="22"/>
      <c r="P2983" s="22"/>
      <c r="Q2983" s="22"/>
    </row>
    <row r="2984" spans="2:17" x14ac:dyDescent="0.2">
      <c r="B2984" s="22"/>
      <c r="C2984" s="22"/>
      <c r="D2984" s="22"/>
      <c r="E2984" s="22"/>
      <c r="G2984" s="22"/>
      <c r="H2984" s="22"/>
      <c r="I2984" s="22"/>
      <c r="K2984" s="22"/>
      <c r="L2984" s="22"/>
      <c r="M2984" s="22"/>
      <c r="O2984" s="22"/>
      <c r="P2984" s="22"/>
      <c r="Q2984" s="22"/>
    </row>
    <row r="2985" spans="2:17" x14ac:dyDescent="0.2">
      <c r="B2985" s="22"/>
      <c r="C2985" s="22"/>
      <c r="D2985" s="22"/>
      <c r="E2985" s="22"/>
      <c r="G2985" s="22"/>
      <c r="H2985" s="22"/>
      <c r="I2985" s="22"/>
      <c r="K2985" s="22"/>
      <c r="L2985" s="22"/>
      <c r="M2985" s="22"/>
      <c r="O2985" s="22"/>
      <c r="P2985" s="22"/>
      <c r="Q2985" s="22"/>
    </row>
    <row r="2986" spans="2:17" x14ac:dyDescent="0.2">
      <c r="B2986" s="22"/>
      <c r="C2986" s="22"/>
      <c r="D2986" s="22"/>
      <c r="E2986" s="22"/>
      <c r="G2986" s="22"/>
      <c r="H2986" s="22"/>
      <c r="I2986" s="22"/>
      <c r="K2986" s="22"/>
      <c r="L2986" s="22"/>
      <c r="M2986" s="22"/>
      <c r="O2986" s="22"/>
      <c r="P2986" s="22"/>
      <c r="Q2986" s="22"/>
    </row>
    <row r="2987" spans="2:17" x14ac:dyDescent="0.2">
      <c r="B2987" s="22"/>
      <c r="C2987" s="22"/>
      <c r="D2987" s="22"/>
      <c r="E2987" s="22"/>
      <c r="G2987" s="22"/>
      <c r="H2987" s="22"/>
      <c r="I2987" s="22"/>
      <c r="K2987" s="22"/>
      <c r="L2987" s="22"/>
      <c r="M2987" s="22"/>
      <c r="O2987" s="22"/>
      <c r="P2987" s="22"/>
      <c r="Q2987" s="22"/>
    </row>
    <row r="2988" spans="2:17" x14ac:dyDescent="0.2">
      <c r="B2988" s="22"/>
      <c r="C2988" s="22"/>
      <c r="D2988" s="22"/>
      <c r="E2988" s="22"/>
      <c r="G2988" s="22"/>
      <c r="H2988" s="22"/>
      <c r="I2988" s="22"/>
      <c r="K2988" s="22"/>
      <c r="L2988" s="22"/>
      <c r="M2988" s="22"/>
      <c r="O2988" s="22"/>
      <c r="P2988" s="22"/>
      <c r="Q2988" s="22"/>
    </row>
    <row r="2989" spans="2:17" x14ac:dyDescent="0.2">
      <c r="B2989" s="22"/>
      <c r="C2989" s="22"/>
      <c r="D2989" s="22"/>
      <c r="E2989" s="22"/>
      <c r="G2989" s="22"/>
      <c r="H2989" s="22"/>
      <c r="I2989" s="22"/>
      <c r="K2989" s="22"/>
      <c r="L2989" s="22"/>
      <c r="M2989" s="22"/>
      <c r="O2989" s="22"/>
      <c r="P2989" s="22"/>
      <c r="Q2989" s="22"/>
    </row>
    <row r="2990" spans="2:17" x14ac:dyDescent="0.2">
      <c r="B2990" s="22"/>
      <c r="C2990" s="22"/>
      <c r="D2990" s="22"/>
      <c r="E2990" s="22"/>
      <c r="G2990" s="22"/>
      <c r="H2990" s="22"/>
      <c r="I2990" s="22"/>
      <c r="K2990" s="22"/>
      <c r="L2990" s="22"/>
      <c r="M2990" s="22"/>
      <c r="O2990" s="22"/>
      <c r="P2990" s="22"/>
      <c r="Q2990" s="22"/>
    </row>
    <row r="2991" spans="2:17" x14ac:dyDescent="0.2">
      <c r="B2991" s="22"/>
      <c r="C2991" s="22"/>
      <c r="D2991" s="22"/>
      <c r="E2991" s="22"/>
      <c r="G2991" s="22"/>
      <c r="H2991" s="22"/>
      <c r="I2991" s="22"/>
      <c r="K2991" s="22"/>
      <c r="L2991" s="22"/>
      <c r="M2991" s="22"/>
      <c r="O2991" s="22"/>
      <c r="P2991" s="22"/>
      <c r="Q2991" s="22"/>
    </row>
    <row r="2992" spans="2:17" x14ac:dyDescent="0.2">
      <c r="B2992" s="22"/>
      <c r="C2992" s="22"/>
      <c r="D2992" s="22"/>
      <c r="E2992" s="22"/>
      <c r="G2992" s="22"/>
      <c r="H2992" s="22"/>
      <c r="I2992" s="22"/>
      <c r="K2992" s="22"/>
      <c r="L2992" s="22"/>
      <c r="M2992" s="22"/>
      <c r="O2992" s="22"/>
      <c r="P2992" s="22"/>
      <c r="Q2992" s="22"/>
    </row>
    <row r="2993" spans="2:17" x14ac:dyDescent="0.2">
      <c r="B2993" s="22"/>
      <c r="C2993" s="22"/>
      <c r="D2993" s="22"/>
      <c r="E2993" s="22"/>
      <c r="G2993" s="22"/>
      <c r="H2993" s="22"/>
      <c r="I2993" s="22"/>
      <c r="K2993" s="22"/>
      <c r="L2993" s="22"/>
      <c r="M2993" s="22"/>
      <c r="O2993" s="22"/>
      <c r="P2993" s="22"/>
      <c r="Q2993" s="22"/>
    </row>
    <row r="2994" spans="2:17" x14ac:dyDescent="0.2">
      <c r="B2994" s="22"/>
      <c r="C2994" s="22"/>
      <c r="D2994" s="22"/>
      <c r="E2994" s="22"/>
      <c r="G2994" s="22"/>
      <c r="H2994" s="22"/>
      <c r="I2994" s="22"/>
      <c r="K2994" s="22"/>
      <c r="L2994" s="22"/>
      <c r="M2994" s="22"/>
      <c r="O2994" s="22"/>
      <c r="P2994" s="22"/>
      <c r="Q2994" s="22"/>
    </row>
    <row r="2995" spans="2:17" x14ac:dyDescent="0.2">
      <c r="B2995" s="22"/>
      <c r="C2995" s="22"/>
      <c r="D2995" s="22"/>
      <c r="E2995" s="22"/>
      <c r="G2995" s="22"/>
      <c r="H2995" s="22"/>
      <c r="I2995" s="22"/>
      <c r="K2995" s="22"/>
      <c r="L2995" s="22"/>
      <c r="M2995" s="22"/>
      <c r="O2995" s="22"/>
      <c r="P2995" s="22"/>
      <c r="Q2995" s="22"/>
    </row>
    <row r="2996" spans="2:17" x14ac:dyDescent="0.2">
      <c r="B2996" s="22"/>
      <c r="C2996" s="22"/>
      <c r="D2996" s="22"/>
      <c r="E2996" s="22"/>
      <c r="G2996" s="22"/>
      <c r="H2996" s="22"/>
      <c r="I2996" s="22"/>
      <c r="K2996" s="22"/>
      <c r="L2996" s="22"/>
      <c r="M2996" s="22"/>
      <c r="O2996" s="22"/>
      <c r="P2996" s="22"/>
      <c r="Q2996" s="22"/>
    </row>
    <row r="2997" spans="2:17" x14ac:dyDescent="0.2">
      <c r="B2997" s="22"/>
      <c r="C2997" s="22"/>
      <c r="D2997" s="22"/>
      <c r="E2997" s="22"/>
      <c r="G2997" s="22"/>
      <c r="H2997" s="22"/>
      <c r="I2997" s="22"/>
      <c r="K2997" s="22"/>
      <c r="L2997" s="22"/>
      <c r="M2997" s="22"/>
      <c r="O2997" s="22"/>
      <c r="P2997" s="22"/>
      <c r="Q2997" s="22"/>
    </row>
    <row r="2998" spans="2:17" x14ac:dyDescent="0.2">
      <c r="B2998" s="22"/>
      <c r="C2998" s="22"/>
      <c r="D2998" s="22"/>
      <c r="E2998" s="22"/>
      <c r="G2998" s="22"/>
      <c r="H2998" s="22"/>
      <c r="I2998" s="22"/>
      <c r="K2998" s="22"/>
      <c r="L2998" s="22"/>
      <c r="M2998" s="22"/>
      <c r="O2998" s="22"/>
      <c r="P2998" s="22"/>
      <c r="Q2998" s="22"/>
    </row>
    <row r="2999" spans="2:17" x14ac:dyDescent="0.2">
      <c r="B2999" s="22"/>
      <c r="C2999" s="22"/>
      <c r="D2999" s="22"/>
      <c r="E2999" s="22"/>
      <c r="G2999" s="22"/>
      <c r="H2999" s="22"/>
      <c r="I2999" s="22"/>
      <c r="K2999" s="22"/>
      <c r="L2999" s="22"/>
      <c r="M2999" s="22"/>
      <c r="O2999" s="22"/>
      <c r="P2999" s="22"/>
      <c r="Q2999" s="22"/>
    </row>
    <row r="3000" spans="2:17" x14ac:dyDescent="0.2">
      <c r="B3000" s="22"/>
      <c r="C3000" s="22"/>
      <c r="D3000" s="22"/>
      <c r="E3000" s="22"/>
      <c r="G3000" s="22"/>
      <c r="H3000" s="22"/>
      <c r="I3000" s="22"/>
      <c r="K3000" s="22"/>
      <c r="L3000" s="22"/>
      <c r="M3000" s="22"/>
      <c r="O3000" s="22"/>
      <c r="P3000" s="22"/>
      <c r="Q3000" s="22"/>
    </row>
    <row r="3001" spans="2:17" x14ac:dyDescent="0.2">
      <c r="B3001" s="22"/>
      <c r="C3001" s="22"/>
      <c r="D3001" s="22"/>
      <c r="E3001" s="22"/>
      <c r="G3001" s="22"/>
      <c r="H3001" s="22"/>
      <c r="I3001" s="22"/>
      <c r="K3001" s="22"/>
      <c r="L3001" s="22"/>
      <c r="M3001" s="22"/>
      <c r="O3001" s="22"/>
      <c r="P3001" s="22"/>
      <c r="Q3001" s="22"/>
    </row>
    <row r="3002" spans="2:17" x14ac:dyDescent="0.2">
      <c r="B3002" s="22"/>
      <c r="C3002" s="22"/>
      <c r="D3002" s="22"/>
      <c r="E3002" s="22"/>
      <c r="G3002" s="22"/>
      <c r="H3002" s="22"/>
      <c r="I3002" s="22"/>
      <c r="K3002" s="22"/>
      <c r="L3002" s="22"/>
      <c r="M3002" s="22"/>
      <c r="O3002" s="22"/>
      <c r="P3002" s="22"/>
      <c r="Q3002" s="22"/>
    </row>
    <row r="3003" spans="2:17" x14ac:dyDescent="0.2">
      <c r="B3003" s="22"/>
      <c r="C3003" s="22"/>
      <c r="D3003" s="22"/>
      <c r="E3003" s="22"/>
      <c r="G3003" s="22"/>
      <c r="H3003" s="22"/>
      <c r="I3003" s="22"/>
      <c r="K3003" s="22"/>
      <c r="L3003" s="22"/>
      <c r="M3003" s="22"/>
      <c r="O3003" s="22"/>
      <c r="P3003" s="22"/>
      <c r="Q3003" s="22"/>
    </row>
    <row r="3004" spans="2:17" x14ac:dyDescent="0.2">
      <c r="B3004" s="22"/>
      <c r="C3004" s="22"/>
      <c r="D3004" s="22"/>
      <c r="E3004" s="22"/>
      <c r="G3004" s="22"/>
      <c r="H3004" s="22"/>
      <c r="I3004" s="22"/>
      <c r="K3004" s="22"/>
      <c r="L3004" s="22"/>
      <c r="M3004" s="22"/>
      <c r="O3004" s="22"/>
      <c r="P3004" s="22"/>
      <c r="Q3004" s="22"/>
    </row>
    <row r="3005" spans="2:17" x14ac:dyDescent="0.2">
      <c r="B3005" s="22"/>
      <c r="C3005" s="22"/>
      <c r="D3005" s="22"/>
      <c r="E3005" s="22"/>
      <c r="G3005" s="22"/>
      <c r="H3005" s="22"/>
      <c r="I3005" s="22"/>
      <c r="K3005" s="22"/>
      <c r="L3005" s="22"/>
      <c r="M3005" s="22"/>
      <c r="O3005" s="22"/>
      <c r="P3005" s="22"/>
      <c r="Q3005" s="22"/>
    </row>
    <row r="3006" spans="2:17" x14ac:dyDescent="0.2">
      <c r="B3006" s="22"/>
      <c r="C3006" s="22"/>
      <c r="D3006" s="22"/>
      <c r="E3006" s="22"/>
      <c r="G3006" s="22"/>
      <c r="H3006" s="22"/>
      <c r="I3006" s="22"/>
      <c r="K3006" s="22"/>
      <c r="L3006" s="22"/>
      <c r="M3006" s="22"/>
      <c r="O3006" s="22"/>
      <c r="P3006" s="22"/>
      <c r="Q3006" s="22"/>
    </row>
    <row r="3007" spans="2:17" x14ac:dyDescent="0.2">
      <c r="B3007" s="22"/>
      <c r="C3007" s="22"/>
      <c r="D3007" s="22"/>
      <c r="E3007" s="22"/>
      <c r="G3007" s="22"/>
      <c r="H3007" s="22"/>
      <c r="I3007" s="22"/>
      <c r="K3007" s="22"/>
      <c r="L3007" s="22"/>
      <c r="M3007" s="22"/>
      <c r="O3007" s="22"/>
      <c r="P3007" s="22"/>
      <c r="Q3007" s="22"/>
    </row>
    <row r="3008" spans="2:17" x14ac:dyDescent="0.2">
      <c r="B3008" s="22"/>
      <c r="C3008" s="22"/>
      <c r="D3008" s="22"/>
      <c r="E3008" s="22"/>
      <c r="G3008" s="22"/>
      <c r="H3008" s="22"/>
      <c r="I3008" s="22"/>
      <c r="K3008" s="22"/>
      <c r="L3008" s="22"/>
      <c r="M3008" s="22"/>
      <c r="O3008" s="22"/>
      <c r="P3008" s="22"/>
      <c r="Q3008" s="22"/>
    </row>
    <row r="3009" spans="2:17" x14ac:dyDescent="0.2">
      <c r="B3009" s="22"/>
      <c r="C3009" s="22"/>
      <c r="D3009" s="22"/>
      <c r="E3009" s="22"/>
      <c r="G3009" s="22"/>
      <c r="H3009" s="22"/>
      <c r="I3009" s="22"/>
      <c r="K3009" s="22"/>
      <c r="L3009" s="22"/>
      <c r="M3009" s="22"/>
      <c r="O3009" s="22"/>
      <c r="P3009" s="22"/>
      <c r="Q3009" s="22"/>
    </row>
    <row r="3010" spans="2:17" x14ac:dyDescent="0.2">
      <c r="B3010" s="22"/>
      <c r="C3010" s="22"/>
      <c r="D3010" s="22"/>
      <c r="E3010" s="22"/>
      <c r="G3010" s="22"/>
      <c r="H3010" s="22"/>
      <c r="I3010" s="22"/>
      <c r="K3010" s="22"/>
      <c r="L3010" s="22"/>
      <c r="M3010" s="22"/>
      <c r="O3010" s="22"/>
      <c r="P3010" s="22"/>
      <c r="Q3010" s="22"/>
    </row>
    <row r="3011" spans="2:17" x14ac:dyDescent="0.2">
      <c r="B3011" s="22"/>
      <c r="C3011" s="22"/>
      <c r="D3011" s="22"/>
      <c r="E3011" s="22"/>
      <c r="G3011" s="22"/>
      <c r="H3011" s="22"/>
      <c r="I3011" s="22"/>
      <c r="K3011" s="22"/>
      <c r="L3011" s="22"/>
      <c r="M3011" s="22"/>
      <c r="O3011" s="22"/>
      <c r="P3011" s="22"/>
      <c r="Q3011" s="22"/>
    </row>
    <row r="3012" spans="2:17" x14ac:dyDescent="0.2">
      <c r="B3012" s="22"/>
      <c r="C3012" s="22"/>
      <c r="D3012" s="22"/>
      <c r="E3012" s="22"/>
      <c r="G3012" s="22"/>
      <c r="H3012" s="22"/>
      <c r="I3012" s="22"/>
      <c r="K3012" s="22"/>
      <c r="L3012" s="22"/>
      <c r="M3012" s="22"/>
      <c r="O3012" s="22"/>
      <c r="P3012" s="22"/>
      <c r="Q3012" s="22"/>
    </row>
    <row r="3013" spans="2:17" x14ac:dyDescent="0.2">
      <c r="B3013" s="22"/>
      <c r="C3013" s="22"/>
      <c r="D3013" s="22"/>
      <c r="E3013" s="22"/>
      <c r="G3013" s="22"/>
      <c r="H3013" s="22"/>
      <c r="I3013" s="22"/>
      <c r="K3013" s="22"/>
      <c r="L3013" s="22"/>
      <c r="M3013" s="22"/>
      <c r="O3013" s="22"/>
      <c r="P3013" s="22"/>
      <c r="Q3013" s="22"/>
    </row>
    <row r="3014" spans="2:17" x14ac:dyDescent="0.2">
      <c r="B3014" s="22"/>
      <c r="C3014" s="22"/>
      <c r="D3014" s="22"/>
      <c r="E3014" s="22"/>
      <c r="G3014" s="22"/>
      <c r="H3014" s="22"/>
      <c r="I3014" s="22"/>
      <c r="K3014" s="22"/>
      <c r="L3014" s="22"/>
      <c r="M3014" s="22"/>
      <c r="O3014" s="22"/>
      <c r="P3014" s="22"/>
      <c r="Q3014" s="22"/>
    </row>
    <row r="3015" spans="2:17" x14ac:dyDescent="0.2">
      <c r="B3015" s="22"/>
      <c r="C3015" s="22"/>
      <c r="D3015" s="22"/>
      <c r="E3015" s="22"/>
      <c r="G3015" s="22"/>
      <c r="H3015" s="22"/>
      <c r="I3015" s="22"/>
      <c r="K3015" s="22"/>
      <c r="L3015" s="22"/>
      <c r="M3015" s="22"/>
      <c r="O3015" s="22"/>
      <c r="P3015" s="22"/>
      <c r="Q3015" s="22"/>
    </row>
    <row r="3016" spans="2:17" x14ac:dyDescent="0.2">
      <c r="B3016" s="22"/>
      <c r="C3016" s="22"/>
      <c r="D3016" s="22"/>
      <c r="E3016" s="22"/>
      <c r="G3016" s="22"/>
      <c r="H3016" s="22"/>
      <c r="I3016" s="22"/>
      <c r="K3016" s="22"/>
      <c r="L3016" s="22"/>
      <c r="M3016" s="22"/>
      <c r="O3016" s="22"/>
      <c r="P3016" s="22"/>
      <c r="Q3016" s="22"/>
    </row>
    <row r="3017" spans="2:17" x14ac:dyDescent="0.2">
      <c r="B3017" s="22"/>
      <c r="C3017" s="22"/>
      <c r="D3017" s="22"/>
      <c r="E3017" s="22"/>
      <c r="G3017" s="22"/>
      <c r="H3017" s="22"/>
      <c r="I3017" s="22"/>
      <c r="K3017" s="22"/>
      <c r="L3017" s="22"/>
      <c r="M3017" s="22"/>
      <c r="O3017" s="22"/>
      <c r="P3017" s="22"/>
      <c r="Q3017" s="22"/>
    </row>
    <row r="3018" spans="2:17" x14ac:dyDescent="0.2">
      <c r="B3018" s="22"/>
      <c r="C3018" s="22"/>
      <c r="D3018" s="22"/>
      <c r="E3018" s="22"/>
      <c r="G3018" s="22"/>
      <c r="H3018" s="22"/>
      <c r="I3018" s="22"/>
      <c r="K3018" s="22"/>
      <c r="L3018" s="22"/>
      <c r="M3018" s="22"/>
      <c r="O3018" s="22"/>
      <c r="P3018" s="22"/>
      <c r="Q3018" s="22"/>
    </row>
    <row r="3019" spans="2:17" x14ac:dyDescent="0.2">
      <c r="B3019" s="22"/>
      <c r="C3019" s="22"/>
      <c r="D3019" s="22"/>
      <c r="E3019" s="22"/>
      <c r="G3019" s="22"/>
      <c r="H3019" s="22"/>
      <c r="I3019" s="22"/>
      <c r="K3019" s="22"/>
      <c r="L3019" s="22"/>
      <c r="M3019" s="22"/>
      <c r="O3019" s="22"/>
      <c r="P3019" s="22"/>
      <c r="Q3019" s="22"/>
    </row>
    <row r="3020" spans="2:17" x14ac:dyDescent="0.2">
      <c r="B3020" s="22"/>
      <c r="C3020" s="22"/>
      <c r="D3020" s="22"/>
      <c r="E3020" s="22"/>
      <c r="G3020" s="22"/>
      <c r="H3020" s="22"/>
      <c r="I3020" s="22"/>
      <c r="K3020" s="22"/>
      <c r="L3020" s="22"/>
      <c r="M3020" s="22"/>
      <c r="O3020" s="22"/>
      <c r="P3020" s="22"/>
      <c r="Q3020" s="22"/>
    </row>
    <row r="3021" spans="2:17" x14ac:dyDescent="0.2">
      <c r="B3021" s="22"/>
      <c r="C3021" s="22"/>
      <c r="D3021" s="22"/>
      <c r="E3021" s="22"/>
      <c r="G3021" s="22"/>
      <c r="H3021" s="22"/>
      <c r="I3021" s="22"/>
      <c r="K3021" s="22"/>
      <c r="L3021" s="22"/>
      <c r="M3021" s="22"/>
      <c r="O3021" s="22"/>
      <c r="P3021" s="22"/>
      <c r="Q3021" s="22"/>
    </row>
    <row r="3022" spans="2:17" x14ac:dyDescent="0.2">
      <c r="B3022" s="22"/>
      <c r="C3022" s="22"/>
      <c r="D3022" s="22"/>
      <c r="E3022" s="22"/>
      <c r="G3022" s="22"/>
      <c r="H3022" s="22"/>
      <c r="I3022" s="22"/>
      <c r="K3022" s="22"/>
      <c r="L3022" s="22"/>
      <c r="M3022" s="22"/>
      <c r="O3022" s="22"/>
      <c r="P3022" s="22"/>
      <c r="Q3022" s="22"/>
    </row>
    <row r="3023" spans="2:17" x14ac:dyDescent="0.2">
      <c r="B3023" s="22"/>
      <c r="C3023" s="22"/>
      <c r="D3023" s="22"/>
      <c r="E3023" s="22"/>
      <c r="G3023" s="22"/>
      <c r="H3023" s="22"/>
      <c r="I3023" s="22"/>
      <c r="K3023" s="22"/>
      <c r="L3023" s="22"/>
      <c r="M3023" s="22"/>
      <c r="O3023" s="22"/>
      <c r="P3023" s="22"/>
      <c r="Q3023" s="22"/>
    </row>
    <row r="3024" spans="2:17" x14ac:dyDescent="0.2">
      <c r="B3024" s="22"/>
      <c r="C3024" s="22"/>
      <c r="D3024" s="22"/>
      <c r="E3024" s="22"/>
      <c r="G3024" s="22"/>
      <c r="H3024" s="22"/>
      <c r="I3024" s="22"/>
      <c r="K3024" s="22"/>
      <c r="L3024" s="22"/>
      <c r="M3024" s="22"/>
      <c r="O3024" s="22"/>
      <c r="P3024" s="22"/>
      <c r="Q3024" s="22"/>
    </row>
    <row r="3025" spans="2:17" x14ac:dyDescent="0.2">
      <c r="B3025" s="22"/>
      <c r="C3025" s="22"/>
      <c r="D3025" s="22"/>
      <c r="E3025" s="22"/>
      <c r="G3025" s="22"/>
      <c r="H3025" s="22"/>
      <c r="I3025" s="22"/>
      <c r="K3025" s="22"/>
      <c r="L3025" s="22"/>
      <c r="M3025" s="22"/>
      <c r="O3025" s="22"/>
      <c r="P3025" s="22"/>
      <c r="Q3025" s="22"/>
    </row>
    <row r="3026" spans="2:17" x14ac:dyDescent="0.2">
      <c r="B3026" s="22"/>
      <c r="C3026" s="22"/>
      <c r="D3026" s="22"/>
      <c r="E3026" s="22"/>
      <c r="G3026" s="22"/>
      <c r="H3026" s="22"/>
      <c r="I3026" s="22"/>
      <c r="K3026" s="22"/>
      <c r="L3026" s="22"/>
      <c r="M3026" s="22"/>
      <c r="O3026" s="22"/>
      <c r="P3026" s="22"/>
      <c r="Q3026" s="22"/>
    </row>
    <row r="3027" spans="2:17" x14ac:dyDescent="0.2">
      <c r="B3027" s="22"/>
      <c r="C3027" s="22"/>
      <c r="D3027" s="22"/>
      <c r="E3027" s="22"/>
      <c r="G3027" s="22"/>
      <c r="H3027" s="22"/>
      <c r="I3027" s="22"/>
      <c r="K3027" s="22"/>
      <c r="L3027" s="22"/>
      <c r="M3027" s="22"/>
      <c r="O3027" s="22"/>
      <c r="P3027" s="22"/>
      <c r="Q3027" s="22"/>
    </row>
    <row r="3028" spans="2:17" x14ac:dyDescent="0.2">
      <c r="B3028" s="22"/>
      <c r="C3028" s="22"/>
      <c r="D3028" s="22"/>
      <c r="E3028" s="22"/>
      <c r="G3028" s="22"/>
      <c r="H3028" s="22"/>
      <c r="I3028" s="22"/>
      <c r="K3028" s="22"/>
      <c r="L3028" s="22"/>
      <c r="M3028" s="22"/>
      <c r="O3028" s="22"/>
      <c r="P3028" s="22"/>
      <c r="Q3028" s="22"/>
    </row>
    <row r="3029" spans="2:17" x14ac:dyDescent="0.2">
      <c r="B3029" s="22"/>
      <c r="C3029" s="22"/>
      <c r="D3029" s="22"/>
      <c r="E3029" s="22"/>
      <c r="G3029" s="22"/>
      <c r="H3029" s="22"/>
      <c r="I3029" s="22"/>
      <c r="K3029" s="22"/>
      <c r="L3029" s="22"/>
      <c r="M3029" s="22"/>
      <c r="O3029" s="22"/>
      <c r="P3029" s="22"/>
      <c r="Q3029" s="22"/>
    </row>
    <row r="3030" spans="2:17" x14ac:dyDescent="0.2">
      <c r="B3030" s="22"/>
      <c r="C3030" s="22"/>
      <c r="D3030" s="22"/>
      <c r="E3030" s="22"/>
      <c r="G3030" s="22"/>
      <c r="H3030" s="22"/>
      <c r="I3030" s="22"/>
      <c r="K3030" s="22"/>
      <c r="L3030" s="22"/>
      <c r="M3030" s="22"/>
      <c r="O3030" s="22"/>
      <c r="P3030" s="22"/>
      <c r="Q3030" s="22"/>
    </row>
    <row r="3031" spans="2:17" x14ac:dyDescent="0.2">
      <c r="B3031" s="22"/>
      <c r="C3031" s="22"/>
      <c r="D3031" s="22"/>
      <c r="E3031" s="22"/>
      <c r="G3031" s="22"/>
      <c r="H3031" s="22"/>
      <c r="I3031" s="22"/>
      <c r="K3031" s="22"/>
      <c r="L3031" s="22"/>
      <c r="M3031" s="22"/>
      <c r="O3031" s="22"/>
      <c r="P3031" s="22"/>
      <c r="Q3031" s="22"/>
    </row>
    <row r="3032" spans="2:17" x14ac:dyDescent="0.2">
      <c r="B3032" s="22"/>
      <c r="C3032" s="22"/>
      <c r="D3032" s="22"/>
      <c r="E3032" s="22"/>
      <c r="G3032" s="22"/>
      <c r="H3032" s="22"/>
      <c r="I3032" s="22"/>
      <c r="K3032" s="22"/>
      <c r="L3032" s="22"/>
      <c r="M3032" s="22"/>
      <c r="O3032" s="22"/>
      <c r="P3032" s="22"/>
      <c r="Q3032" s="22"/>
    </row>
    <row r="3033" spans="2:17" x14ac:dyDescent="0.2">
      <c r="B3033" s="22"/>
      <c r="C3033" s="22"/>
      <c r="D3033" s="22"/>
      <c r="E3033" s="22"/>
      <c r="G3033" s="22"/>
      <c r="H3033" s="22"/>
      <c r="I3033" s="22"/>
      <c r="K3033" s="22"/>
      <c r="L3033" s="22"/>
      <c r="M3033" s="22"/>
      <c r="O3033" s="22"/>
      <c r="P3033" s="22"/>
      <c r="Q3033" s="22"/>
    </row>
    <row r="3034" spans="2:17" x14ac:dyDescent="0.2">
      <c r="B3034" s="22"/>
      <c r="C3034" s="22"/>
      <c r="D3034" s="22"/>
      <c r="E3034" s="22"/>
      <c r="G3034" s="22"/>
      <c r="H3034" s="22"/>
      <c r="I3034" s="22"/>
      <c r="K3034" s="22"/>
      <c r="L3034" s="22"/>
      <c r="M3034" s="22"/>
      <c r="O3034" s="22"/>
      <c r="P3034" s="22"/>
      <c r="Q3034" s="22"/>
    </row>
    <row r="3035" spans="2:17" x14ac:dyDescent="0.2">
      <c r="B3035" s="22"/>
      <c r="C3035" s="22"/>
      <c r="D3035" s="22"/>
      <c r="E3035" s="22"/>
      <c r="G3035" s="22"/>
      <c r="H3035" s="22"/>
      <c r="I3035" s="22"/>
      <c r="K3035" s="22"/>
      <c r="L3035" s="22"/>
      <c r="M3035" s="22"/>
      <c r="O3035" s="22"/>
      <c r="P3035" s="22"/>
      <c r="Q3035" s="22"/>
    </row>
    <row r="3036" spans="2:17" x14ac:dyDescent="0.2">
      <c r="B3036" s="22"/>
      <c r="C3036" s="22"/>
      <c r="D3036" s="22"/>
      <c r="E3036" s="22"/>
      <c r="G3036" s="22"/>
      <c r="H3036" s="22"/>
      <c r="I3036" s="22"/>
      <c r="K3036" s="22"/>
      <c r="L3036" s="22"/>
      <c r="M3036" s="22"/>
      <c r="O3036" s="22"/>
      <c r="P3036" s="22"/>
      <c r="Q3036" s="22"/>
    </row>
    <row r="3037" spans="2:17" x14ac:dyDescent="0.2">
      <c r="B3037" s="22"/>
      <c r="C3037" s="22"/>
      <c r="D3037" s="22"/>
      <c r="E3037" s="22"/>
      <c r="G3037" s="22"/>
      <c r="H3037" s="22"/>
      <c r="I3037" s="22"/>
      <c r="K3037" s="22"/>
      <c r="L3037" s="22"/>
      <c r="M3037" s="22"/>
      <c r="O3037" s="22"/>
      <c r="P3037" s="22"/>
      <c r="Q3037" s="22"/>
    </row>
    <row r="3038" spans="2:17" x14ac:dyDescent="0.2">
      <c r="B3038" s="22"/>
      <c r="C3038" s="22"/>
      <c r="D3038" s="22"/>
      <c r="E3038" s="22"/>
      <c r="G3038" s="22"/>
      <c r="H3038" s="22"/>
      <c r="I3038" s="22"/>
      <c r="K3038" s="22"/>
      <c r="L3038" s="22"/>
      <c r="M3038" s="22"/>
      <c r="O3038" s="22"/>
      <c r="P3038" s="22"/>
      <c r="Q3038" s="22"/>
    </row>
    <row r="3039" spans="2:17" x14ac:dyDescent="0.2">
      <c r="B3039" s="22"/>
      <c r="C3039" s="22"/>
      <c r="D3039" s="22"/>
      <c r="E3039" s="22"/>
      <c r="G3039" s="22"/>
      <c r="H3039" s="22"/>
      <c r="I3039" s="22"/>
      <c r="K3039" s="22"/>
      <c r="L3039" s="22"/>
      <c r="M3039" s="22"/>
      <c r="O3039" s="22"/>
      <c r="P3039" s="22"/>
      <c r="Q3039" s="22"/>
    </row>
    <row r="3040" spans="2:17" x14ac:dyDescent="0.2">
      <c r="B3040" s="22"/>
      <c r="C3040" s="22"/>
      <c r="D3040" s="22"/>
      <c r="E3040" s="22"/>
      <c r="G3040" s="22"/>
      <c r="H3040" s="22"/>
      <c r="I3040" s="22"/>
      <c r="K3040" s="22"/>
      <c r="L3040" s="22"/>
      <c r="M3040" s="22"/>
      <c r="O3040" s="22"/>
      <c r="P3040" s="22"/>
      <c r="Q3040" s="22"/>
    </row>
    <row r="3041" spans="2:17" x14ac:dyDescent="0.2">
      <c r="B3041" s="22"/>
      <c r="C3041" s="22"/>
      <c r="D3041" s="22"/>
      <c r="E3041" s="22"/>
      <c r="G3041" s="22"/>
      <c r="H3041" s="22"/>
      <c r="I3041" s="22"/>
      <c r="K3041" s="22"/>
      <c r="L3041" s="22"/>
      <c r="M3041" s="22"/>
      <c r="O3041" s="22"/>
      <c r="P3041" s="22"/>
      <c r="Q3041" s="22"/>
    </row>
    <row r="3042" spans="2:17" x14ac:dyDescent="0.2">
      <c r="B3042" s="22"/>
      <c r="C3042" s="22"/>
      <c r="D3042" s="22"/>
      <c r="E3042" s="22"/>
      <c r="G3042" s="22"/>
      <c r="H3042" s="22"/>
      <c r="I3042" s="22"/>
      <c r="K3042" s="22"/>
      <c r="L3042" s="22"/>
      <c r="M3042" s="22"/>
      <c r="O3042" s="22"/>
      <c r="P3042" s="22"/>
      <c r="Q3042" s="22"/>
    </row>
    <row r="3043" spans="2:17" x14ac:dyDescent="0.2">
      <c r="B3043" s="22"/>
      <c r="C3043" s="22"/>
      <c r="D3043" s="22"/>
      <c r="E3043" s="22"/>
      <c r="G3043" s="22"/>
      <c r="H3043" s="22"/>
      <c r="I3043" s="22"/>
      <c r="K3043" s="22"/>
      <c r="L3043" s="22"/>
      <c r="M3043" s="22"/>
      <c r="O3043" s="22"/>
      <c r="P3043" s="22"/>
      <c r="Q3043" s="22"/>
    </row>
    <row r="3044" spans="2:17" x14ac:dyDescent="0.2">
      <c r="B3044" s="22"/>
      <c r="C3044" s="22"/>
      <c r="D3044" s="22"/>
      <c r="E3044" s="22"/>
      <c r="G3044" s="22"/>
      <c r="H3044" s="22"/>
      <c r="I3044" s="22"/>
      <c r="K3044" s="22"/>
      <c r="L3044" s="22"/>
      <c r="M3044" s="22"/>
      <c r="O3044" s="22"/>
      <c r="P3044" s="22"/>
      <c r="Q3044" s="22"/>
    </row>
    <row r="3045" spans="2:17" x14ac:dyDescent="0.2">
      <c r="B3045" s="22"/>
      <c r="C3045" s="22"/>
      <c r="D3045" s="22"/>
      <c r="E3045" s="22"/>
      <c r="G3045" s="22"/>
      <c r="H3045" s="22"/>
      <c r="I3045" s="22"/>
      <c r="K3045" s="22"/>
      <c r="L3045" s="22"/>
      <c r="M3045" s="22"/>
      <c r="O3045" s="22"/>
      <c r="P3045" s="22"/>
      <c r="Q3045" s="22"/>
    </row>
    <row r="3046" spans="2:17" x14ac:dyDescent="0.2">
      <c r="B3046" s="22"/>
      <c r="C3046" s="22"/>
      <c r="D3046" s="22"/>
      <c r="E3046" s="22"/>
      <c r="G3046" s="22"/>
      <c r="H3046" s="22"/>
      <c r="I3046" s="22"/>
      <c r="K3046" s="22"/>
      <c r="L3046" s="22"/>
      <c r="M3046" s="22"/>
      <c r="O3046" s="22"/>
      <c r="P3046" s="22"/>
      <c r="Q3046" s="22"/>
    </row>
    <row r="3047" spans="2:17" x14ac:dyDescent="0.2">
      <c r="B3047" s="22"/>
      <c r="C3047" s="22"/>
      <c r="D3047" s="22"/>
      <c r="E3047" s="22"/>
      <c r="G3047" s="22"/>
      <c r="H3047" s="22"/>
      <c r="I3047" s="22"/>
      <c r="K3047" s="22"/>
      <c r="L3047" s="22"/>
      <c r="M3047" s="22"/>
      <c r="O3047" s="22"/>
      <c r="P3047" s="22"/>
      <c r="Q3047" s="22"/>
    </row>
    <row r="3048" spans="2:17" x14ac:dyDescent="0.2">
      <c r="B3048" s="22"/>
      <c r="C3048" s="22"/>
      <c r="D3048" s="22"/>
      <c r="E3048" s="22"/>
      <c r="G3048" s="22"/>
      <c r="H3048" s="22"/>
      <c r="I3048" s="22"/>
      <c r="K3048" s="22"/>
      <c r="L3048" s="22"/>
      <c r="M3048" s="22"/>
      <c r="O3048" s="22"/>
      <c r="P3048" s="22"/>
      <c r="Q3048" s="22"/>
    </row>
    <row r="3049" spans="2:17" x14ac:dyDescent="0.2">
      <c r="B3049" s="22"/>
      <c r="C3049" s="22"/>
      <c r="D3049" s="22"/>
      <c r="E3049" s="22"/>
      <c r="G3049" s="22"/>
      <c r="H3049" s="22"/>
      <c r="I3049" s="22"/>
      <c r="K3049" s="22"/>
      <c r="L3049" s="22"/>
      <c r="M3049" s="22"/>
      <c r="O3049" s="22"/>
      <c r="P3049" s="22"/>
      <c r="Q3049" s="22"/>
    </row>
    <row r="3050" spans="2:17" x14ac:dyDescent="0.2">
      <c r="B3050" s="22"/>
      <c r="C3050" s="22"/>
      <c r="D3050" s="22"/>
      <c r="E3050" s="22"/>
      <c r="G3050" s="22"/>
      <c r="H3050" s="22"/>
      <c r="I3050" s="22"/>
      <c r="K3050" s="22"/>
      <c r="L3050" s="22"/>
      <c r="M3050" s="22"/>
      <c r="O3050" s="22"/>
      <c r="P3050" s="22"/>
      <c r="Q3050" s="22"/>
    </row>
    <row r="3051" spans="2:17" x14ac:dyDescent="0.2">
      <c r="B3051" s="22"/>
      <c r="C3051" s="22"/>
      <c r="D3051" s="22"/>
      <c r="E3051" s="22"/>
      <c r="G3051" s="22"/>
      <c r="H3051" s="22"/>
      <c r="I3051" s="22"/>
      <c r="K3051" s="22"/>
      <c r="L3051" s="22"/>
      <c r="M3051" s="22"/>
      <c r="O3051" s="22"/>
      <c r="P3051" s="22"/>
      <c r="Q3051" s="22"/>
    </row>
    <row r="3052" spans="2:17" x14ac:dyDescent="0.2">
      <c r="B3052" s="22"/>
      <c r="C3052" s="22"/>
      <c r="D3052" s="22"/>
      <c r="E3052" s="22"/>
      <c r="G3052" s="22"/>
      <c r="H3052" s="22"/>
      <c r="I3052" s="22"/>
      <c r="K3052" s="22"/>
      <c r="L3052" s="22"/>
      <c r="M3052" s="22"/>
      <c r="O3052" s="22"/>
      <c r="P3052" s="22"/>
      <c r="Q3052" s="22"/>
    </row>
    <row r="3053" spans="2:17" x14ac:dyDescent="0.2">
      <c r="B3053" s="22"/>
      <c r="C3053" s="22"/>
      <c r="D3053" s="22"/>
      <c r="E3053" s="22"/>
      <c r="G3053" s="22"/>
      <c r="H3053" s="22"/>
      <c r="I3053" s="22"/>
      <c r="K3053" s="22"/>
      <c r="L3053" s="22"/>
      <c r="M3053" s="22"/>
      <c r="O3053" s="22"/>
      <c r="P3053" s="22"/>
      <c r="Q3053" s="22"/>
    </row>
    <row r="3054" spans="2:17" x14ac:dyDescent="0.2">
      <c r="B3054" s="22"/>
      <c r="C3054" s="22"/>
      <c r="D3054" s="22"/>
      <c r="E3054" s="22"/>
      <c r="G3054" s="22"/>
      <c r="H3054" s="22"/>
      <c r="I3054" s="22"/>
      <c r="K3054" s="22"/>
      <c r="L3054" s="22"/>
      <c r="M3054" s="22"/>
      <c r="O3054" s="22"/>
      <c r="P3054" s="22"/>
      <c r="Q3054" s="22"/>
    </row>
    <row r="3055" spans="2:17" x14ac:dyDescent="0.2">
      <c r="B3055" s="22"/>
      <c r="C3055" s="22"/>
      <c r="D3055" s="22"/>
      <c r="E3055" s="22"/>
      <c r="G3055" s="22"/>
      <c r="H3055" s="22"/>
      <c r="I3055" s="22"/>
      <c r="K3055" s="22"/>
      <c r="L3055" s="22"/>
      <c r="M3055" s="22"/>
      <c r="O3055" s="22"/>
      <c r="P3055" s="22"/>
      <c r="Q3055" s="22"/>
    </row>
    <row r="3056" spans="2:17" x14ac:dyDescent="0.2">
      <c r="B3056" s="22"/>
      <c r="C3056" s="22"/>
      <c r="D3056" s="22"/>
      <c r="E3056" s="22"/>
      <c r="G3056" s="22"/>
      <c r="H3056" s="22"/>
      <c r="I3056" s="22"/>
      <c r="K3056" s="22"/>
      <c r="L3056" s="22"/>
      <c r="M3056" s="22"/>
      <c r="O3056" s="22"/>
      <c r="P3056" s="22"/>
      <c r="Q3056" s="22"/>
    </row>
    <row r="3057" spans="2:17" x14ac:dyDescent="0.2">
      <c r="B3057" s="22"/>
      <c r="C3057" s="22"/>
      <c r="D3057" s="22"/>
      <c r="E3057" s="22"/>
      <c r="G3057" s="22"/>
      <c r="H3057" s="22"/>
      <c r="I3057" s="22"/>
      <c r="K3057" s="22"/>
      <c r="L3057" s="22"/>
      <c r="M3057" s="22"/>
      <c r="O3057" s="22"/>
      <c r="P3057" s="22"/>
      <c r="Q3057" s="22"/>
    </row>
    <row r="3058" spans="2:17" x14ac:dyDescent="0.2">
      <c r="B3058" s="22"/>
      <c r="C3058" s="22"/>
      <c r="D3058" s="22"/>
      <c r="E3058" s="22"/>
      <c r="G3058" s="22"/>
      <c r="H3058" s="22"/>
      <c r="I3058" s="22"/>
      <c r="K3058" s="22"/>
      <c r="L3058" s="22"/>
      <c r="M3058" s="22"/>
      <c r="O3058" s="22"/>
      <c r="P3058" s="22"/>
      <c r="Q3058" s="22"/>
    </row>
    <row r="3059" spans="2:17" x14ac:dyDescent="0.2">
      <c r="B3059" s="22"/>
      <c r="C3059" s="22"/>
      <c r="D3059" s="22"/>
      <c r="E3059" s="22"/>
      <c r="G3059" s="22"/>
      <c r="H3059" s="22"/>
      <c r="I3059" s="22"/>
      <c r="K3059" s="22"/>
      <c r="L3059" s="22"/>
      <c r="M3059" s="22"/>
      <c r="O3059" s="22"/>
      <c r="P3059" s="22"/>
      <c r="Q3059" s="22"/>
    </row>
    <row r="3060" spans="2:17" x14ac:dyDescent="0.2">
      <c r="B3060" s="22"/>
      <c r="C3060" s="22"/>
      <c r="D3060" s="22"/>
      <c r="E3060" s="22"/>
      <c r="G3060" s="22"/>
      <c r="H3060" s="22"/>
      <c r="I3060" s="22"/>
      <c r="K3060" s="22"/>
      <c r="L3060" s="22"/>
      <c r="M3060" s="22"/>
      <c r="O3060" s="22"/>
      <c r="P3060" s="22"/>
      <c r="Q3060" s="22"/>
    </row>
    <row r="3061" spans="2:17" x14ac:dyDescent="0.2">
      <c r="B3061" s="22"/>
      <c r="C3061" s="22"/>
      <c r="D3061" s="22"/>
      <c r="E3061" s="22"/>
      <c r="G3061" s="22"/>
      <c r="H3061" s="22"/>
      <c r="I3061" s="22"/>
      <c r="K3061" s="22"/>
      <c r="L3061" s="22"/>
      <c r="M3061" s="22"/>
      <c r="O3061" s="22"/>
      <c r="P3061" s="22"/>
      <c r="Q3061" s="22"/>
    </row>
    <row r="3062" spans="2:17" x14ac:dyDescent="0.2">
      <c r="B3062" s="22"/>
      <c r="C3062" s="22"/>
      <c r="D3062" s="22"/>
      <c r="E3062" s="22"/>
      <c r="G3062" s="22"/>
      <c r="H3062" s="22"/>
      <c r="I3062" s="22"/>
      <c r="K3062" s="22"/>
      <c r="L3062" s="22"/>
      <c r="M3062" s="22"/>
      <c r="O3062" s="22"/>
      <c r="P3062" s="22"/>
      <c r="Q3062" s="22"/>
    </row>
    <row r="3063" spans="2:17" x14ac:dyDescent="0.2">
      <c r="B3063" s="22"/>
      <c r="C3063" s="22"/>
      <c r="D3063" s="22"/>
      <c r="E3063" s="22"/>
      <c r="G3063" s="22"/>
      <c r="H3063" s="22"/>
      <c r="I3063" s="22"/>
      <c r="K3063" s="22"/>
      <c r="L3063" s="22"/>
      <c r="M3063" s="22"/>
      <c r="O3063" s="22"/>
      <c r="P3063" s="22"/>
      <c r="Q3063" s="22"/>
    </row>
    <row r="3064" spans="2:17" x14ac:dyDescent="0.2">
      <c r="B3064" s="22"/>
      <c r="C3064" s="22"/>
      <c r="D3064" s="22"/>
      <c r="E3064" s="22"/>
      <c r="G3064" s="22"/>
      <c r="H3064" s="22"/>
      <c r="I3064" s="22"/>
      <c r="K3064" s="22"/>
      <c r="L3064" s="22"/>
      <c r="M3064" s="22"/>
      <c r="O3064" s="22"/>
      <c r="P3064" s="22"/>
      <c r="Q3064" s="22"/>
    </row>
    <row r="3065" spans="2:17" x14ac:dyDescent="0.2">
      <c r="B3065" s="22"/>
      <c r="C3065" s="22"/>
      <c r="D3065" s="22"/>
      <c r="E3065" s="22"/>
      <c r="G3065" s="22"/>
      <c r="H3065" s="22"/>
      <c r="I3065" s="22"/>
      <c r="K3065" s="22"/>
      <c r="L3065" s="22"/>
      <c r="M3065" s="22"/>
      <c r="O3065" s="22"/>
      <c r="P3065" s="22"/>
      <c r="Q3065" s="22"/>
    </row>
    <row r="3066" spans="2:17" x14ac:dyDescent="0.2">
      <c r="B3066" s="22"/>
      <c r="C3066" s="22"/>
      <c r="D3066" s="22"/>
      <c r="E3066" s="22"/>
      <c r="G3066" s="22"/>
      <c r="H3066" s="22"/>
      <c r="I3066" s="22"/>
      <c r="K3066" s="22"/>
      <c r="L3066" s="22"/>
      <c r="M3066" s="22"/>
      <c r="O3066" s="22"/>
      <c r="P3066" s="22"/>
      <c r="Q3066" s="22"/>
    </row>
    <row r="3067" spans="2:17" x14ac:dyDescent="0.2">
      <c r="B3067" s="22"/>
      <c r="C3067" s="22"/>
      <c r="D3067" s="22"/>
      <c r="E3067" s="22"/>
      <c r="G3067" s="22"/>
      <c r="H3067" s="22"/>
      <c r="I3067" s="22"/>
      <c r="K3067" s="22"/>
      <c r="L3067" s="22"/>
      <c r="M3067" s="22"/>
      <c r="O3067" s="22"/>
      <c r="P3067" s="22"/>
      <c r="Q3067" s="22"/>
    </row>
    <row r="3068" spans="2:17" x14ac:dyDescent="0.2">
      <c r="B3068" s="22"/>
      <c r="C3068" s="22"/>
      <c r="D3068" s="22"/>
      <c r="E3068" s="22"/>
      <c r="G3068" s="22"/>
      <c r="H3068" s="22"/>
      <c r="I3068" s="22"/>
      <c r="K3068" s="22"/>
      <c r="L3068" s="22"/>
      <c r="M3068" s="22"/>
      <c r="O3068" s="22"/>
      <c r="P3068" s="22"/>
      <c r="Q3068" s="22"/>
    </row>
    <row r="3069" spans="2:17" x14ac:dyDescent="0.2">
      <c r="B3069" s="22"/>
      <c r="C3069" s="22"/>
      <c r="D3069" s="22"/>
      <c r="E3069" s="22"/>
      <c r="G3069" s="22"/>
      <c r="H3069" s="22"/>
      <c r="I3069" s="22"/>
      <c r="K3069" s="22"/>
      <c r="L3069" s="22"/>
      <c r="M3069" s="22"/>
      <c r="O3069" s="22"/>
      <c r="P3069" s="22"/>
      <c r="Q3069" s="22"/>
    </row>
    <row r="3070" spans="2:17" x14ac:dyDescent="0.2">
      <c r="B3070" s="22"/>
      <c r="C3070" s="22"/>
      <c r="D3070" s="22"/>
      <c r="E3070" s="22"/>
      <c r="G3070" s="22"/>
      <c r="H3070" s="22"/>
      <c r="I3070" s="22"/>
      <c r="K3070" s="22"/>
      <c r="L3070" s="22"/>
      <c r="M3070" s="22"/>
      <c r="O3070" s="22"/>
      <c r="P3070" s="22"/>
      <c r="Q3070" s="22"/>
    </row>
    <row r="3071" spans="2:17" x14ac:dyDescent="0.2">
      <c r="B3071" s="22"/>
      <c r="C3071" s="22"/>
      <c r="D3071" s="22"/>
      <c r="E3071" s="22"/>
      <c r="G3071" s="22"/>
      <c r="H3071" s="22"/>
      <c r="I3071" s="22"/>
      <c r="K3071" s="22"/>
      <c r="L3071" s="22"/>
      <c r="M3071" s="22"/>
      <c r="O3071" s="22"/>
      <c r="P3071" s="22"/>
      <c r="Q3071" s="22"/>
    </row>
    <row r="3072" spans="2:17" x14ac:dyDescent="0.2">
      <c r="B3072" s="22"/>
      <c r="C3072" s="22"/>
      <c r="D3072" s="22"/>
      <c r="E3072" s="22"/>
      <c r="G3072" s="22"/>
      <c r="H3072" s="22"/>
      <c r="I3072" s="22"/>
      <c r="K3072" s="22"/>
      <c r="L3072" s="22"/>
      <c r="M3072" s="22"/>
      <c r="O3072" s="22"/>
      <c r="P3072" s="22"/>
      <c r="Q3072" s="22"/>
    </row>
    <row r="3073" spans="2:17" x14ac:dyDescent="0.2">
      <c r="B3073" s="22"/>
      <c r="C3073" s="22"/>
      <c r="D3073" s="22"/>
      <c r="E3073" s="22"/>
      <c r="G3073" s="22"/>
      <c r="H3073" s="22"/>
      <c r="I3073" s="22"/>
      <c r="K3073" s="22"/>
      <c r="L3073" s="22"/>
      <c r="M3073" s="22"/>
      <c r="O3073" s="22"/>
      <c r="P3073" s="22"/>
      <c r="Q3073" s="22"/>
    </row>
    <row r="3074" spans="2:17" x14ac:dyDescent="0.2">
      <c r="B3074" s="22"/>
      <c r="C3074" s="22"/>
      <c r="D3074" s="22"/>
      <c r="E3074" s="22"/>
      <c r="G3074" s="22"/>
      <c r="H3074" s="22"/>
      <c r="I3074" s="22"/>
      <c r="K3074" s="22"/>
      <c r="L3074" s="22"/>
      <c r="M3074" s="22"/>
      <c r="O3074" s="22"/>
      <c r="P3074" s="22"/>
      <c r="Q3074" s="22"/>
    </row>
    <row r="3075" spans="2:17" x14ac:dyDescent="0.2">
      <c r="B3075" s="22"/>
      <c r="C3075" s="22"/>
      <c r="D3075" s="22"/>
      <c r="E3075" s="22"/>
      <c r="G3075" s="22"/>
      <c r="H3075" s="22"/>
      <c r="I3075" s="22"/>
      <c r="K3075" s="22"/>
      <c r="L3075" s="22"/>
      <c r="M3075" s="22"/>
      <c r="O3075" s="22"/>
      <c r="P3075" s="22"/>
      <c r="Q3075" s="22"/>
    </row>
    <row r="3076" spans="2:17" x14ac:dyDescent="0.2">
      <c r="B3076" s="22"/>
      <c r="C3076" s="22"/>
      <c r="D3076" s="22"/>
      <c r="E3076" s="22"/>
      <c r="G3076" s="22"/>
      <c r="H3076" s="22"/>
      <c r="I3076" s="22"/>
      <c r="K3076" s="22"/>
      <c r="L3076" s="22"/>
      <c r="M3076" s="22"/>
      <c r="O3076" s="22"/>
      <c r="P3076" s="22"/>
      <c r="Q3076" s="22"/>
    </row>
    <row r="3077" spans="2:17" x14ac:dyDescent="0.2">
      <c r="B3077" s="22"/>
      <c r="C3077" s="22"/>
      <c r="D3077" s="22"/>
      <c r="E3077" s="22"/>
      <c r="G3077" s="22"/>
      <c r="H3077" s="22"/>
      <c r="I3077" s="22"/>
      <c r="K3077" s="22"/>
      <c r="L3077" s="22"/>
      <c r="M3077" s="22"/>
      <c r="O3077" s="22"/>
      <c r="P3077" s="22"/>
      <c r="Q3077" s="22"/>
    </row>
    <row r="3078" spans="2:17" x14ac:dyDescent="0.2">
      <c r="B3078" s="22"/>
      <c r="C3078" s="22"/>
      <c r="D3078" s="22"/>
      <c r="E3078" s="22"/>
      <c r="G3078" s="22"/>
      <c r="H3078" s="22"/>
      <c r="I3078" s="22"/>
      <c r="K3078" s="22"/>
      <c r="L3078" s="22"/>
      <c r="M3078" s="22"/>
      <c r="O3078" s="22"/>
      <c r="P3078" s="22"/>
      <c r="Q3078" s="22"/>
    </row>
    <row r="3079" spans="2:17" x14ac:dyDescent="0.2">
      <c r="B3079" s="22"/>
      <c r="C3079" s="22"/>
      <c r="D3079" s="22"/>
      <c r="E3079" s="22"/>
      <c r="G3079" s="22"/>
      <c r="H3079" s="22"/>
      <c r="I3079" s="22"/>
      <c r="K3079" s="22"/>
      <c r="L3079" s="22"/>
      <c r="M3079" s="22"/>
      <c r="O3079" s="22"/>
      <c r="P3079" s="22"/>
      <c r="Q3079" s="22"/>
    </row>
    <row r="3080" spans="2:17" x14ac:dyDescent="0.2">
      <c r="B3080" s="22"/>
      <c r="C3080" s="22"/>
      <c r="D3080" s="22"/>
      <c r="E3080" s="22"/>
      <c r="G3080" s="22"/>
      <c r="H3080" s="22"/>
      <c r="I3080" s="22"/>
      <c r="K3080" s="22"/>
      <c r="L3080" s="22"/>
      <c r="M3080" s="22"/>
      <c r="O3080" s="22"/>
      <c r="P3080" s="22"/>
      <c r="Q3080" s="22"/>
    </row>
    <row r="3081" spans="2:17" x14ac:dyDescent="0.2">
      <c r="B3081" s="22"/>
      <c r="C3081" s="22"/>
      <c r="D3081" s="22"/>
      <c r="E3081" s="22"/>
      <c r="G3081" s="22"/>
      <c r="H3081" s="22"/>
      <c r="I3081" s="22"/>
      <c r="K3081" s="22"/>
      <c r="L3081" s="22"/>
      <c r="M3081" s="22"/>
      <c r="O3081" s="22"/>
      <c r="P3081" s="22"/>
      <c r="Q3081" s="22"/>
    </row>
    <row r="3082" spans="2:17" x14ac:dyDescent="0.2">
      <c r="B3082" s="22"/>
      <c r="C3082" s="22"/>
      <c r="D3082" s="22"/>
      <c r="E3082" s="22"/>
      <c r="G3082" s="22"/>
      <c r="H3082" s="22"/>
      <c r="I3082" s="22"/>
      <c r="K3082" s="22"/>
      <c r="L3082" s="22"/>
      <c r="M3082" s="22"/>
      <c r="O3082" s="22"/>
      <c r="P3082" s="22"/>
      <c r="Q3082" s="22"/>
    </row>
    <row r="3083" spans="2:17" x14ac:dyDescent="0.2">
      <c r="B3083" s="22"/>
      <c r="C3083" s="22"/>
      <c r="D3083" s="22"/>
      <c r="E3083" s="22"/>
      <c r="G3083" s="22"/>
      <c r="H3083" s="22"/>
      <c r="I3083" s="22"/>
      <c r="K3083" s="22"/>
      <c r="L3083" s="22"/>
      <c r="M3083" s="22"/>
      <c r="O3083" s="22"/>
      <c r="P3083" s="22"/>
      <c r="Q3083" s="22"/>
    </row>
    <row r="3084" spans="2:17" x14ac:dyDescent="0.2">
      <c r="B3084" s="22"/>
      <c r="C3084" s="22"/>
      <c r="D3084" s="22"/>
      <c r="E3084" s="22"/>
      <c r="G3084" s="22"/>
      <c r="H3084" s="22"/>
      <c r="I3084" s="22"/>
      <c r="K3084" s="22"/>
      <c r="L3084" s="22"/>
      <c r="M3084" s="22"/>
      <c r="O3084" s="22"/>
      <c r="P3084" s="22"/>
      <c r="Q3084" s="22"/>
    </row>
    <row r="3085" spans="2:17" x14ac:dyDescent="0.2">
      <c r="B3085" s="22"/>
      <c r="C3085" s="22"/>
      <c r="D3085" s="22"/>
      <c r="E3085" s="22"/>
      <c r="G3085" s="22"/>
      <c r="H3085" s="22"/>
      <c r="I3085" s="22"/>
      <c r="K3085" s="22"/>
      <c r="L3085" s="22"/>
      <c r="M3085" s="22"/>
      <c r="O3085" s="22"/>
      <c r="P3085" s="22"/>
      <c r="Q3085" s="22"/>
    </row>
    <row r="3086" spans="2:17" x14ac:dyDescent="0.2">
      <c r="B3086" s="22"/>
      <c r="C3086" s="22"/>
      <c r="D3086" s="22"/>
      <c r="E3086" s="22"/>
      <c r="G3086" s="22"/>
      <c r="H3086" s="22"/>
      <c r="I3086" s="22"/>
      <c r="K3086" s="22"/>
      <c r="L3086" s="22"/>
      <c r="M3086" s="22"/>
      <c r="O3086" s="22"/>
      <c r="P3086" s="22"/>
      <c r="Q3086" s="22"/>
    </row>
    <row r="3087" spans="2:17" x14ac:dyDescent="0.2">
      <c r="B3087" s="22"/>
      <c r="C3087" s="22"/>
      <c r="D3087" s="22"/>
      <c r="E3087" s="22"/>
      <c r="G3087" s="22"/>
      <c r="H3087" s="22"/>
      <c r="I3087" s="22"/>
      <c r="K3087" s="22"/>
      <c r="L3087" s="22"/>
      <c r="M3087" s="22"/>
      <c r="O3087" s="22"/>
      <c r="P3087" s="22"/>
      <c r="Q3087" s="22"/>
    </row>
    <row r="3088" spans="2:17" x14ac:dyDescent="0.2">
      <c r="B3088" s="22"/>
      <c r="C3088" s="22"/>
      <c r="D3088" s="22"/>
      <c r="E3088" s="22"/>
      <c r="G3088" s="22"/>
      <c r="H3088" s="22"/>
      <c r="I3088" s="22"/>
      <c r="K3088" s="22"/>
      <c r="L3088" s="22"/>
      <c r="M3088" s="22"/>
      <c r="O3088" s="22"/>
      <c r="P3088" s="22"/>
      <c r="Q3088" s="22"/>
    </row>
    <row r="3089" spans="2:17" x14ac:dyDescent="0.2">
      <c r="B3089" s="22"/>
      <c r="C3089" s="22"/>
      <c r="D3089" s="22"/>
      <c r="E3089" s="22"/>
      <c r="G3089" s="22"/>
      <c r="H3089" s="22"/>
      <c r="I3089" s="22"/>
      <c r="K3089" s="22"/>
      <c r="L3089" s="22"/>
      <c r="M3089" s="22"/>
      <c r="O3089" s="22"/>
      <c r="P3089" s="22"/>
      <c r="Q3089" s="22"/>
    </row>
    <row r="3090" spans="2:17" x14ac:dyDescent="0.2">
      <c r="B3090" s="22"/>
      <c r="C3090" s="22"/>
      <c r="D3090" s="22"/>
      <c r="E3090" s="22"/>
      <c r="G3090" s="22"/>
      <c r="H3090" s="22"/>
      <c r="I3090" s="22"/>
      <c r="K3090" s="22"/>
      <c r="L3090" s="22"/>
      <c r="M3090" s="22"/>
      <c r="O3090" s="22"/>
      <c r="P3090" s="22"/>
      <c r="Q3090" s="22"/>
    </row>
    <row r="3091" spans="2:17" x14ac:dyDescent="0.2">
      <c r="B3091" s="22"/>
      <c r="C3091" s="22"/>
      <c r="D3091" s="22"/>
      <c r="E3091" s="22"/>
      <c r="G3091" s="22"/>
      <c r="H3091" s="22"/>
      <c r="I3091" s="22"/>
      <c r="K3091" s="22"/>
      <c r="L3091" s="22"/>
      <c r="M3091" s="22"/>
      <c r="O3091" s="22"/>
      <c r="P3091" s="22"/>
      <c r="Q3091" s="22"/>
    </row>
    <row r="3092" spans="2:17" x14ac:dyDescent="0.2">
      <c r="B3092" s="22"/>
      <c r="C3092" s="22"/>
      <c r="D3092" s="22"/>
      <c r="E3092" s="22"/>
      <c r="G3092" s="22"/>
      <c r="H3092" s="22"/>
      <c r="I3092" s="22"/>
      <c r="K3092" s="22"/>
      <c r="L3092" s="22"/>
      <c r="M3092" s="22"/>
      <c r="O3092" s="22"/>
      <c r="P3092" s="22"/>
      <c r="Q3092" s="22"/>
    </row>
    <row r="3093" spans="2:17" x14ac:dyDescent="0.2">
      <c r="B3093" s="22"/>
      <c r="C3093" s="22"/>
      <c r="D3093" s="22"/>
      <c r="E3093" s="22"/>
      <c r="G3093" s="22"/>
      <c r="H3093" s="22"/>
      <c r="I3093" s="22"/>
      <c r="K3093" s="22"/>
      <c r="L3093" s="22"/>
      <c r="M3093" s="22"/>
      <c r="O3093" s="22"/>
      <c r="P3093" s="22"/>
      <c r="Q3093" s="22"/>
    </row>
    <row r="3094" spans="2:17" x14ac:dyDescent="0.2">
      <c r="B3094" s="22"/>
      <c r="C3094" s="22"/>
      <c r="D3094" s="22"/>
      <c r="E3094" s="22"/>
      <c r="G3094" s="22"/>
      <c r="H3094" s="22"/>
      <c r="I3094" s="22"/>
      <c r="K3094" s="22"/>
      <c r="L3094" s="22"/>
      <c r="M3094" s="22"/>
      <c r="O3094" s="22"/>
      <c r="P3094" s="22"/>
      <c r="Q3094" s="22"/>
    </row>
    <row r="3095" spans="2:17" x14ac:dyDescent="0.2">
      <c r="B3095" s="22"/>
      <c r="C3095" s="22"/>
      <c r="D3095" s="22"/>
      <c r="E3095" s="22"/>
      <c r="G3095" s="22"/>
      <c r="H3095" s="22"/>
      <c r="I3095" s="22"/>
      <c r="K3095" s="22"/>
      <c r="L3095" s="22"/>
      <c r="M3095" s="22"/>
      <c r="O3095" s="22"/>
      <c r="P3095" s="22"/>
      <c r="Q3095" s="22"/>
    </row>
    <row r="3096" spans="2:17" x14ac:dyDescent="0.2">
      <c r="B3096" s="22"/>
      <c r="C3096" s="22"/>
      <c r="D3096" s="22"/>
      <c r="E3096" s="22"/>
      <c r="G3096" s="22"/>
      <c r="H3096" s="22"/>
      <c r="I3096" s="22"/>
      <c r="K3096" s="22"/>
      <c r="L3096" s="22"/>
      <c r="M3096" s="22"/>
      <c r="O3096" s="22"/>
      <c r="P3096" s="22"/>
      <c r="Q3096" s="22"/>
    </row>
    <row r="3097" spans="2:17" x14ac:dyDescent="0.2">
      <c r="B3097" s="22"/>
      <c r="C3097" s="22"/>
      <c r="D3097" s="22"/>
      <c r="E3097" s="22"/>
      <c r="G3097" s="22"/>
      <c r="H3097" s="22"/>
      <c r="I3097" s="22"/>
      <c r="K3097" s="22"/>
      <c r="L3097" s="22"/>
      <c r="M3097" s="22"/>
      <c r="O3097" s="22"/>
      <c r="P3097" s="22"/>
      <c r="Q3097" s="22"/>
    </row>
    <row r="3098" spans="2:17" x14ac:dyDescent="0.2">
      <c r="B3098" s="22"/>
      <c r="C3098" s="22"/>
      <c r="D3098" s="22"/>
      <c r="E3098" s="22"/>
      <c r="G3098" s="22"/>
      <c r="H3098" s="22"/>
      <c r="I3098" s="22"/>
      <c r="K3098" s="22"/>
      <c r="L3098" s="22"/>
      <c r="M3098" s="22"/>
      <c r="O3098" s="22"/>
      <c r="P3098" s="22"/>
      <c r="Q3098" s="22"/>
    </row>
    <row r="3099" spans="2:17" x14ac:dyDescent="0.2">
      <c r="B3099" s="22"/>
      <c r="C3099" s="22"/>
      <c r="D3099" s="22"/>
      <c r="E3099" s="22"/>
      <c r="G3099" s="22"/>
      <c r="H3099" s="22"/>
      <c r="I3099" s="22"/>
      <c r="K3099" s="22"/>
      <c r="L3099" s="22"/>
      <c r="M3099" s="22"/>
      <c r="O3099" s="22"/>
      <c r="P3099" s="22"/>
      <c r="Q3099" s="22"/>
    </row>
    <row r="3100" spans="2:17" x14ac:dyDescent="0.2">
      <c r="B3100" s="22"/>
      <c r="C3100" s="22"/>
      <c r="D3100" s="22"/>
      <c r="E3100" s="22"/>
      <c r="G3100" s="22"/>
      <c r="H3100" s="22"/>
      <c r="I3100" s="22"/>
      <c r="K3100" s="22"/>
      <c r="L3100" s="22"/>
      <c r="M3100" s="22"/>
      <c r="O3100" s="22"/>
      <c r="P3100" s="22"/>
      <c r="Q3100" s="22"/>
    </row>
    <row r="3101" spans="2:17" x14ac:dyDescent="0.2">
      <c r="B3101" s="22"/>
      <c r="C3101" s="22"/>
      <c r="D3101" s="22"/>
      <c r="E3101" s="22"/>
      <c r="G3101" s="22"/>
      <c r="H3101" s="22"/>
      <c r="I3101" s="22"/>
      <c r="K3101" s="22"/>
      <c r="L3101" s="22"/>
      <c r="M3101" s="22"/>
      <c r="O3101" s="22"/>
      <c r="P3101" s="22"/>
      <c r="Q3101" s="22"/>
    </row>
    <row r="3102" spans="2:17" x14ac:dyDescent="0.2">
      <c r="B3102" s="22"/>
      <c r="C3102" s="22"/>
      <c r="D3102" s="22"/>
      <c r="E3102" s="22"/>
      <c r="G3102" s="22"/>
      <c r="H3102" s="22"/>
      <c r="I3102" s="22"/>
      <c r="K3102" s="22"/>
      <c r="L3102" s="22"/>
      <c r="M3102" s="22"/>
      <c r="O3102" s="22"/>
      <c r="P3102" s="22"/>
      <c r="Q3102" s="22"/>
    </row>
    <row r="3103" spans="2:17" x14ac:dyDescent="0.2">
      <c r="B3103" s="22"/>
      <c r="C3103" s="22"/>
      <c r="D3103" s="22"/>
      <c r="E3103" s="22"/>
      <c r="G3103" s="22"/>
      <c r="H3103" s="22"/>
      <c r="I3103" s="22"/>
      <c r="K3103" s="22"/>
      <c r="L3103" s="22"/>
      <c r="M3103" s="22"/>
      <c r="O3103" s="22"/>
      <c r="P3103" s="22"/>
      <c r="Q3103" s="22"/>
    </row>
    <row r="3104" spans="2:17" x14ac:dyDescent="0.2">
      <c r="B3104" s="22"/>
      <c r="C3104" s="22"/>
      <c r="D3104" s="22"/>
      <c r="E3104" s="22"/>
      <c r="G3104" s="22"/>
      <c r="H3104" s="22"/>
      <c r="I3104" s="22"/>
      <c r="K3104" s="22"/>
      <c r="L3104" s="22"/>
      <c r="M3104" s="22"/>
      <c r="O3104" s="22"/>
      <c r="P3104" s="22"/>
      <c r="Q3104" s="22"/>
    </row>
    <row r="3105" spans="2:17" x14ac:dyDescent="0.2">
      <c r="B3105" s="22"/>
      <c r="C3105" s="22"/>
      <c r="D3105" s="22"/>
      <c r="E3105" s="22"/>
      <c r="G3105" s="22"/>
      <c r="H3105" s="22"/>
      <c r="I3105" s="22"/>
      <c r="K3105" s="22"/>
      <c r="L3105" s="22"/>
      <c r="M3105" s="22"/>
      <c r="O3105" s="22"/>
      <c r="P3105" s="22"/>
      <c r="Q3105" s="22"/>
    </row>
    <row r="3106" spans="2:17" x14ac:dyDescent="0.2">
      <c r="B3106" s="22"/>
      <c r="C3106" s="22"/>
      <c r="D3106" s="22"/>
      <c r="E3106" s="22"/>
      <c r="G3106" s="22"/>
      <c r="H3106" s="22"/>
      <c r="I3106" s="22"/>
      <c r="K3106" s="22"/>
      <c r="L3106" s="22"/>
      <c r="M3106" s="22"/>
      <c r="O3106" s="22"/>
      <c r="P3106" s="22"/>
      <c r="Q3106" s="22"/>
    </row>
    <row r="3107" spans="2:17" x14ac:dyDescent="0.2">
      <c r="B3107" s="22"/>
      <c r="C3107" s="22"/>
      <c r="D3107" s="22"/>
      <c r="E3107" s="22"/>
      <c r="G3107" s="22"/>
      <c r="H3107" s="22"/>
      <c r="I3107" s="22"/>
      <c r="K3107" s="22"/>
      <c r="L3107" s="22"/>
      <c r="M3107" s="22"/>
      <c r="O3107" s="22"/>
      <c r="P3107" s="22"/>
      <c r="Q3107" s="22"/>
    </row>
    <row r="3108" spans="2:17" x14ac:dyDescent="0.2">
      <c r="B3108" s="22"/>
      <c r="C3108" s="22"/>
      <c r="D3108" s="22"/>
      <c r="E3108" s="22"/>
      <c r="G3108" s="22"/>
      <c r="H3108" s="22"/>
      <c r="I3108" s="22"/>
      <c r="K3108" s="22"/>
      <c r="L3108" s="22"/>
      <c r="M3108" s="22"/>
      <c r="O3108" s="22"/>
      <c r="P3108" s="22"/>
      <c r="Q3108" s="22"/>
    </row>
    <row r="3109" spans="2:17" x14ac:dyDescent="0.2">
      <c r="B3109" s="22"/>
      <c r="C3109" s="22"/>
      <c r="D3109" s="22"/>
      <c r="E3109" s="22"/>
      <c r="G3109" s="22"/>
      <c r="H3109" s="22"/>
      <c r="I3109" s="22"/>
      <c r="K3109" s="22"/>
      <c r="L3109" s="22"/>
      <c r="M3109" s="22"/>
      <c r="O3109" s="22"/>
      <c r="P3109" s="22"/>
      <c r="Q3109" s="22"/>
    </row>
    <row r="3110" spans="2:17" x14ac:dyDescent="0.2">
      <c r="B3110" s="22"/>
      <c r="C3110" s="22"/>
      <c r="D3110" s="22"/>
      <c r="E3110" s="22"/>
      <c r="G3110" s="22"/>
      <c r="H3110" s="22"/>
      <c r="I3110" s="22"/>
      <c r="K3110" s="22"/>
      <c r="L3110" s="22"/>
      <c r="M3110" s="22"/>
      <c r="O3110" s="22"/>
      <c r="P3110" s="22"/>
      <c r="Q3110" s="22"/>
    </row>
    <row r="3111" spans="2:17" x14ac:dyDescent="0.2">
      <c r="B3111" s="22"/>
      <c r="C3111" s="22"/>
      <c r="D3111" s="22"/>
      <c r="E3111" s="22"/>
      <c r="G3111" s="22"/>
      <c r="H3111" s="22"/>
      <c r="I3111" s="22"/>
      <c r="K3111" s="22"/>
      <c r="L3111" s="22"/>
      <c r="M3111" s="22"/>
      <c r="O3111" s="22"/>
      <c r="P3111" s="22"/>
      <c r="Q3111" s="22"/>
    </row>
    <row r="3112" spans="2:17" x14ac:dyDescent="0.2">
      <c r="B3112" s="22"/>
      <c r="C3112" s="22"/>
      <c r="D3112" s="22"/>
      <c r="E3112" s="22"/>
      <c r="G3112" s="22"/>
      <c r="H3112" s="22"/>
      <c r="I3112" s="22"/>
      <c r="K3112" s="22"/>
      <c r="L3112" s="22"/>
      <c r="M3112" s="22"/>
      <c r="O3112" s="22"/>
      <c r="P3112" s="22"/>
      <c r="Q3112" s="22"/>
    </row>
    <row r="3113" spans="2:17" x14ac:dyDescent="0.2">
      <c r="B3113" s="22"/>
      <c r="C3113" s="22"/>
      <c r="D3113" s="22"/>
      <c r="E3113" s="22"/>
      <c r="G3113" s="22"/>
      <c r="H3113" s="22"/>
      <c r="I3113" s="22"/>
      <c r="K3113" s="22"/>
      <c r="L3113" s="22"/>
      <c r="M3113" s="22"/>
      <c r="O3113" s="22"/>
      <c r="P3113" s="22"/>
      <c r="Q3113" s="22"/>
    </row>
    <row r="3114" spans="2:17" x14ac:dyDescent="0.2">
      <c r="B3114" s="22"/>
      <c r="C3114" s="22"/>
      <c r="D3114" s="22"/>
      <c r="E3114" s="22"/>
      <c r="G3114" s="22"/>
      <c r="H3114" s="22"/>
      <c r="I3114" s="22"/>
      <c r="K3114" s="22"/>
      <c r="L3114" s="22"/>
      <c r="M3114" s="22"/>
      <c r="O3114" s="22"/>
      <c r="P3114" s="22"/>
      <c r="Q3114" s="22"/>
    </row>
    <row r="3115" spans="2:17" x14ac:dyDescent="0.2">
      <c r="B3115" s="22"/>
      <c r="C3115" s="22"/>
      <c r="D3115" s="22"/>
      <c r="E3115" s="22"/>
      <c r="G3115" s="22"/>
      <c r="H3115" s="22"/>
      <c r="I3115" s="22"/>
      <c r="K3115" s="22"/>
      <c r="L3115" s="22"/>
      <c r="M3115" s="22"/>
      <c r="O3115" s="22"/>
      <c r="P3115" s="22"/>
      <c r="Q3115" s="22"/>
    </row>
    <row r="3116" spans="2:17" x14ac:dyDescent="0.2">
      <c r="B3116" s="22"/>
      <c r="C3116" s="22"/>
      <c r="D3116" s="22"/>
      <c r="E3116" s="22"/>
      <c r="G3116" s="22"/>
      <c r="H3116" s="22"/>
      <c r="I3116" s="22"/>
      <c r="K3116" s="22"/>
      <c r="L3116" s="22"/>
      <c r="M3116" s="22"/>
      <c r="O3116" s="22"/>
      <c r="P3116" s="22"/>
      <c r="Q3116" s="22"/>
    </row>
    <row r="3117" spans="2:17" x14ac:dyDescent="0.2">
      <c r="B3117" s="22"/>
      <c r="C3117" s="22"/>
      <c r="D3117" s="22"/>
      <c r="E3117" s="22"/>
      <c r="G3117" s="22"/>
      <c r="H3117" s="22"/>
      <c r="I3117" s="22"/>
      <c r="K3117" s="22"/>
      <c r="L3117" s="22"/>
      <c r="M3117" s="22"/>
      <c r="O3117" s="22"/>
      <c r="P3117" s="22"/>
      <c r="Q3117" s="22"/>
    </row>
    <row r="3118" spans="2:17" x14ac:dyDescent="0.2">
      <c r="B3118" s="22"/>
      <c r="C3118" s="22"/>
      <c r="D3118" s="22"/>
      <c r="E3118" s="22"/>
      <c r="G3118" s="22"/>
      <c r="H3118" s="22"/>
      <c r="I3118" s="22"/>
      <c r="K3118" s="22"/>
      <c r="L3118" s="22"/>
      <c r="M3118" s="22"/>
      <c r="O3118" s="22"/>
      <c r="P3118" s="22"/>
      <c r="Q3118" s="22"/>
    </row>
    <row r="3119" spans="2:17" x14ac:dyDescent="0.2">
      <c r="B3119" s="22"/>
      <c r="C3119" s="22"/>
      <c r="D3119" s="22"/>
      <c r="E3119" s="22"/>
      <c r="G3119" s="22"/>
      <c r="H3119" s="22"/>
      <c r="I3119" s="22"/>
      <c r="K3119" s="22"/>
      <c r="L3119" s="22"/>
      <c r="M3119" s="22"/>
      <c r="O3119" s="22"/>
      <c r="P3119" s="22"/>
      <c r="Q3119" s="22"/>
    </row>
    <row r="3120" spans="2:17" x14ac:dyDescent="0.2">
      <c r="B3120" s="22"/>
      <c r="C3120" s="22"/>
      <c r="D3120" s="22"/>
      <c r="E3120" s="22"/>
      <c r="G3120" s="22"/>
      <c r="H3120" s="22"/>
      <c r="I3120" s="22"/>
      <c r="K3120" s="22"/>
      <c r="L3120" s="22"/>
      <c r="M3120" s="22"/>
      <c r="O3120" s="22"/>
      <c r="P3120" s="22"/>
      <c r="Q3120" s="22"/>
    </row>
    <row r="3121" spans="2:17" x14ac:dyDescent="0.2">
      <c r="B3121" s="22"/>
      <c r="C3121" s="22"/>
      <c r="D3121" s="22"/>
      <c r="E3121" s="22"/>
      <c r="G3121" s="22"/>
      <c r="H3121" s="22"/>
      <c r="I3121" s="22"/>
      <c r="K3121" s="22"/>
      <c r="L3121" s="22"/>
      <c r="M3121" s="22"/>
      <c r="O3121" s="22"/>
      <c r="P3121" s="22"/>
      <c r="Q3121" s="22"/>
    </row>
    <row r="3122" spans="2:17" x14ac:dyDescent="0.2">
      <c r="B3122" s="22"/>
      <c r="C3122" s="22"/>
      <c r="D3122" s="22"/>
      <c r="E3122" s="22"/>
      <c r="G3122" s="22"/>
      <c r="H3122" s="22"/>
      <c r="I3122" s="22"/>
      <c r="K3122" s="22"/>
      <c r="L3122" s="22"/>
      <c r="M3122" s="22"/>
      <c r="O3122" s="22"/>
      <c r="P3122" s="22"/>
      <c r="Q3122" s="22"/>
    </row>
    <row r="3123" spans="2:17" x14ac:dyDescent="0.2">
      <c r="B3123" s="22"/>
      <c r="C3123" s="22"/>
      <c r="D3123" s="22"/>
      <c r="E3123" s="22"/>
      <c r="G3123" s="22"/>
      <c r="H3123" s="22"/>
      <c r="I3123" s="22"/>
      <c r="K3123" s="22"/>
      <c r="L3123" s="22"/>
      <c r="M3123" s="22"/>
      <c r="O3123" s="22"/>
      <c r="P3123" s="22"/>
      <c r="Q3123" s="22"/>
    </row>
    <row r="3124" spans="2:17" x14ac:dyDescent="0.2">
      <c r="B3124" s="22"/>
      <c r="C3124" s="22"/>
      <c r="D3124" s="22"/>
      <c r="E3124" s="22"/>
      <c r="G3124" s="22"/>
      <c r="H3124" s="22"/>
      <c r="I3124" s="22"/>
      <c r="K3124" s="22"/>
      <c r="L3124" s="22"/>
      <c r="M3124" s="22"/>
      <c r="O3124" s="22"/>
      <c r="P3124" s="22"/>
      <c r="Q3124" s="22"/>
    </row>
    <row r="3125" spans="2:17" x14ac:dyDescent="0.2">
      <c r="B3125" s="22"/>
      <c r="C3125" s="22"/>
      <c r="D3125" s="22"/>
      <c r="E3125" s="22"/>
      <c r="G3125" s="22"/>
      <c r="H3125" s="22"/>
      <c r="I3125" s="22"/>
      <c r="K3125" s="22"/>
      <c r="L3125" s="22"/>
      <c r="M3125" s="22"/>
      <c r="O3125" s="22"/>
      <c r="P3125" s="22"/>
      <c r="Q3125" s="22"/>
    </row>
    <row r="3126" spans="2:17" x14ac:dyDescent="0.2">
      <c r="B3126" s="22"/>
      <c r="C3126" s="22"/>
      <c r="D3126" s="22"/>
      <c r="E3126" s="22"/>
      <c r="G3126" s="22"/>
      <c r="H3126" s="22"/>
      <c r="I3126" s="22"/>
      <c r="K3126" s="22"/>
      <c r="L3126" s="22"/>
      <c r="M3126" s="22"/>
      <c r="O3126" s="22"/>
      <c r="P3126" s="22"/>
      <c r="Q3126" s="22"/>
    </row>
    <row r="3127" spans="2:17" x14ac:dyDescent="0.2">
      <c r="B3127" s="22"/>
      <c r="C3127" s="22"/>
      <c r="D3127" s="22"/>
      <c r="E3127" s="22"/>
      <c r="G3127" s="22"/>
      <c r="H3127" s="22"/>
      <c r="I3127" s="22"/>
      <c r="K3127" s="22"/>
      <c r="L3127" s="22"/>
      <c r="M3127" s="22"/>
      <c r="O3127" s="22"/>
      <c r="P3127" s="22"/>
      <c r="Q3127" s="22"/>
    </row>
    <row r="3128" spans="2:17" x14ac:dyDescent="0.2">
      <c r="B3128" s="22"/>
      <c r="C3128" s="22"/>
      <c r="D3128" s="22"/>
      <c r="E3128" s="22"/>
      <c r="G3128" s="22"/>
      <c r="H3128" s="22"/>
      <c r="I3128" s="22"/>
      <c r="K3128" s="22"/>
      <c r="L3128" s="22"/>
      <c r="M3128" s="22"/>
      <c r="O3128" s="22"/>
      <c r="P3128" s="22"/>
      <c r="Q3128" s="22"/>
    </row>
    <row r="3129" spans="2:17" x14ac:dyDescent="0.2">
      <c r="B3129" s="22"/>
      <c r="C3129" s="22"/>
      <c r="D3129" s="22"/>
      <c r="E3129" s="22"/>
      <c r="G3129" s="22"/>
      <c r="H3129" s="22"/>
      <c r="I3129" s="22"/>
      <c r="K3129" s="22"/>
      <c r="L3129" s="22"/>
      <c r="M3129" s="22"/>
      <c r="O3129" s="22"/>
      <c r="P3129" s="22"/>
      <c r="Q3129" s="22"/>
    </row>
    <row r="3130" spans="2:17" x14ac:dyDescent="0.2">
      <c r="B3130" s="22"/>
      <c r="C3130" s="22"/>
      <c r="D3130" s="22"/>
      <c r="E3130" s="22"/>
      <c r="G3130" s="22"/>
      <c r="H3130" s="22"/>
      <c r="I3130" s="22"/>
      <c r="K3130" s="22"/>
      <c r="L3130" s="22"/>
      <c r="M3130" s="22"/>
      <c r="O3130" s="22"/>
      <c r="P3130" s="22"/>
      <c r="Q3130" s="22"/>
    </row>
    <row r="3131" spans="2:17" x14ac:dyDescent="0.2">
      <c r="B3131" s="22"/>
      <c r="C3131" s="22"/>
      <c r="D3131" s="22"/>
      <c r="E3131" s="22"/>
      <c r="G3131" s="22"/>
      <c r="H3131" s="22"/>
      <c r="I3131" s="22"/>
      <c r="K3131" s="22"/>
      <c r="L3131" s="22"/>
      <c r="M3131" s="22"/>
      <c r="O3131" s="22"/>
      <c r="P3131" s="22"/>
      <c r="Q3131" s="22"/>
    </row>
    <row r="3132" spans="2:17" x14ac:dyDescent="0.2">
      <c r="B3132" s="22"/>
      <c r="C3132" s="22"/>
      <c r="D3132" s="22"/>
      <c r="E3132" s="22"/>
      <c r="G3132" s="22"/>
      <c r="H3132" s="22"/>
      <c r="I3132" s="22"/>
      <c r="K3132" s="22"/>
      <c r="L3132" s="22"/>
      <c r="M3132" s="22"/>
      <c r="O3132" s="22"/>
      <c r="P3132" s="22"/>
      <c r="Q3132" s="22"/>
    </row>
    <row r="3133" spans="2:17" x14ac:dyDescent="0.2">
      <c r="B3133" s="22"/>
      <c r="C3133" s="22"/>
      <c r="D3133" s="22"/>
      <c r="E3133" s="22"/>
      <c r="G3133" s="22"/>
      <c r="H3133" s="22"/>
      <c r="I3133" s="22"/>
      <c r="K3133" s="22"/>
      <c r="L3133" s="22"/>
      <c r="M3133" s="22"/>
      <c r="O3133" s="22"/>
      <c r="P3133" s="22"/>
      <c r="Q3133" s="22"/>
    </row>
    <row r="3134" spans="2:17" x14ac:dyDescent="0.2">
      <c r="B3134" s="22"/>
      <c r="C3134" s="22"/>
      <c r="D3134" s="22"/>
      <c r="E3134" s="22"/>
      <c r="G3134" s="22"/>
      <c r="H3134" s="22"/>
      <c r="I3134" s="22"/>
      <c r="K3134" s="22"/>
      <c r="L3134" s="22"/>
      <c r="M3134" s="22"/>
      <c r="O3134" s="22"/>
      <c r="P3134" s="22"/>
      <c r="Q3134" s="22"/>
    </row>
    <row r="3135" spans="2:17" x14ac:dyDescent="0.2">
      <c r="B3135" s="22"/>
      <c r="C3135" s="22"/>
      <c r="D3135" s="22"/>
      <c r="E3135" s="22"/>
      <c r="G3135" s="22"/>
      <c r="H3135" s="22"/>
      <c r="I3135" s="22"/>
      <c r="K3135" s="22"/>
      <c r="L3135" s="22"/>
      <c r="M3135" s="22"/>
      <c r="O3135" s="22"/>
      <c r="P3135" s="22"/>
      <c r="Q3135" s="22"/>
    </row>
    <row r="3136" spans="2:17" x14ac:dyDescent="0.2">
      <c r="B3136" s="22"/>
      <c r="C3136" s="22"/>
      <c r="D3136" s="22"/>
      <c r="E3136" s="22"/>
      <c r="G3136" s="22"/>
      <c r="H3136" s="22"/>
      <c r="I3136" s="22"/>
      <c r="K3136" s="22"/>
      <c r="L3136" s="22"/>
      <c r="M3136" s="22"/>
      <c r="O3136" s="22"/>
      <c r="P3136" s="22"/>
      <c r="Q3136" s="22"/>
    </row>
    <row r="3137" spans="2:17" x14ac:dyDescent="0.2">
      <c r="B3137" s="22"/>
      <c r="C3137" s="22"/>
      <c r="D3137" s="22"/>
      <c r="E3137" s="22"/>
      <c r="G3137" s="22"/>
      <c r="H3137" s="22"/>
      <c r="I3137" s="22"/>
      <c r="K3137" s="22"/>
      <c r="L3137" s="22"/>
      <c r="M3137" s="22"/>
      <c r="O3137" s="22"/>
      <c r="P3137" s="22"/>
      <c r="Q3137" s="22"/>
    </row>
    <row r="3138" spans="2:17" x14ac:dyDescent="0.2">
      <c r="B3138" s="22"/>
      <c r="C3138" s="22"/>
      <c r="D3138" s="22"/>
      <c r="E3138" s="22"/>
      <c r="G3138" s="22"/>
      <c r="H3138" s="22"/>
      <c r="I3138" s="22"/>
      <c r="K3138" s="22"/>
      <c r="L3138" s="22"/>
      <c r="M3138" s="22"/>
      <c r="O3138" s="22"/>
      <c r="P3138" s="22"/>
      <c r="Q3138" s="22"/>
    </row>
    <row r="3139" spans="2:17" x14ac:dyDescent="0.2">
      <c r="B3139" s="22"/>
      <c r="C3139" s="22"/>
      <c r="D3139" s="22"/>
      <c r="E3139" s="22"/>
      <c r="G3139" s="22"/>
      <c r="H3139" s="22"/>
      <c r="I3139" s="22"/>
      <c r="K3139" s="22"/>
      <c r="L3139" s="22"/>
      <c r="M3139" s="22"/>
      <c r="O3139" s="22"/>
      <c r="P3139" s="22"/>
      <c r="Q3139" s="22"/>
    </row>
    <row r="3140" spans="2:17" x14ac:dyDescent="0.2">
      <c r="B3140" s="22"/>
      <c r="C3140" s="22"/>
      <c r="D3140" s="22"/>
      <c r="E3140" s="22"/>
      <c r="G3140" s="22"/>
      <c r="H3140" s="22"/>
      <c r="I3140" s="22"/>
      <c r="K3140" s="22"/>
      <c r="L3140" s="22"/>
      <c r="M3140" s="22"/>
      <c r="O3140" s="22"/>
      <c r="P3140" s="22"/>
      <c r="Q3140" s="22"/>
    </row>
    <row r="3141" spans="2:17" x14ac:dyDescent="0.2">
      <c r="B3141" s="22"/>
      <c r="C3141" s="22"/>
      <c r="D3141" s="22"/>
      <c r="E3141" s="22"/>
      <c r="G3141" s="22"/>
      <c r="H3141" s="22"/>
      <c r="I3141" s="22"/>
      <c r="K3141" s="22"/>
      <c r="L3141" s="22"/>
      <c r="M3141" s="22"/>
      <c r="O3141" s="22"/>
      <c r="P3141" s="22"/>
      <c r="Q3141" s="22"/>
    </row>
    <row r="3142" spans="2:17" x14ac:dyDescent="0.2">
      <c r="B3142" s="22"/>
      <c r="C3142" s="22"/>
      <c r="D3142" s="22"/>
      <c r="E3142" s="22"/>
      <c r="G3142" s="22"/>
      <c r="H3142" s="22"/>
      <c r="I3142" s="22"/>
      <c r="K3142" s="22"/>
      <c r="L3142" s="22"/>
      <c r="M3142" s="22"/>
      <c r="O3142" s="22"/>
      <c r="P3142" s="22"/>
      <c r="Q3142" s="22"/>
    </row>
    <row r="3143" spans="2:17" x14ac:dyDescent="0.2">
      <c r="B3143" s="22"/>
      <c r="C3143" s="22"/>
      <c r="D3143" s="22"/>
      <c r="E3143" s="22"/>
      <c r="G3143" s="22"/>
      <c r="H3143" s="22"/>
      <c r="I3143" s="22"/>
      <c r="K3143" s="22"/>
      <c r="L3143" s="22"/>
      <c r="M3143" s="22"/>
      <c r="O3143" s="22"/>
      <c r="P3143" s="22"/>
      <c r="Q3143" s="22"/>
    </row>
    <row r="3144" spans="2:17" x14ac:dyDescent="0.2">
      <c r="B3144" s="22"/>
      <c r="C3144" s="22"/>
      <c r="D3144" s="22"/>
      <c r="E3144" s="22"/>
      <c r="G3144" s="22"/>
      <c r="H3144" s="22"/>
      <c r="I3144" s="22"/>
      <c r="K3144" s="22"/>
      <c r="L3144" s="22"/>
      <c r="M3144" s="22"/>
      <c r="O3144" s="22"/>
      <c r="P3144" s="22"/>
      <c r="Q3144" s="22"/>
    </row>
    <row r="3145" spans="2:17" x14ac:dyDescent="0.2">
      <c r="B3145" s="22"/>
      <c r="C3145" s="22"/>
      <c r="D3145" s="22"/>
      <c r="E3145" s="22"/>
      <c r="G3145" s="22"/>
      <c r="H3145" s="22"/>
      <c r="I3145" s="22"/>
      <c r="K3145" s="22"/>
      <c r="L3145" s="22"/>
      <c r="M3145" s="22"/>
      <c r="O3145" s="22"/>
      <c r="P3145" s="22"/>
      <c r="Q3145" s="22"/>
    </row>
    <row r="3146" spans="2:17" x14ac:dyDescent="0.2">
      <c r="B3146" s="22"/>
      <c r="C3146" s="22"/>
      <c r="D3146" s="22"/>
      <c r="E3146" s="22"/>
      <c r="G3146" s="22"/>
      <c r="H3146" s="22"/>
      <c r="I3146" s="22"/>
      <c r="K3146" s="22"/>
      <c r="L3146" s="22"/>
      <c r="M3146" s="22"/>
      <c r="O3146" s="22"/>
      <c r="P3146" s="22"/>
      <c r="Q3146" s="22"/>
    </row>
    <row r="3147" spans="2:17" x14ac:dyDescent="0.2">
      <c r="B3147" s="22"/>
      <c r="C3147" s="22"/>
      <c r="D3147" s="22"/>
      <c r="E3147" s="22"/>
      <c r="G3147" s="22"/>
      <c r="H3147" s="22"/>
      <c r="I3147" s="22"/>
      <c r="K3147" s="22"/>
      <c r="L3147" s="22"/>
      <c r="M3147" s="22"/>
      <c r="O3147" s="22"/>
      <c r="P3147" s="22"/>
      <c r="Q3147" s="22"/>
    </row>
    <row r="3148" spans="2:17" x14ac:dyDescent="0.2">
      <c r="B3148" s="22"/>
      <c r="C3148" s="22"/>
      <c r="D3148" s="22"/>
      <c r="E3148" s="22"/>
      <c r="G3148" s="22"/>
      <c r="H3148" s="22"/>
      <c r="I3148" s="22"/>
      <c r="K3148" s="22"/>
      <c r="L3148" s="22"/>
      <c r="M3148" s="22"/>
      <c r="O3148" s="22"/>
      <c r="P3148" s="22"/>
      <c r="Q3148" s="22"/>
    </row>
    <row r="3149" spans="2:17" x14ac:dyDescent="0.2">
      <c r="B3149" s="22"/>
      <c r="C3149" s="22"/>
      <c r="D3149" s="22"/>
      <c r="E3149" s="22"/>
      <c r="G3149" s="22"/>
      <c r="H3149" s="22"/>
      <c r="I3149" s="22"/>
      <c r="K3149" s="22"/>
      <c r="L3149" s="22"/>
      <c r="M3149" s="22"/>
      <c r="O3149" s="22"/>
      <c r="P3149" s="22"/>
      <c r="Q3149" s="22"/>
    </row>
    <row r="3150" spans="2:17" x14ac:dyDescent="0.2">
      <c r="B3150" s="22"/>
      <c r="C3150" s="22"/>
      <c r="D3150" s="22"/>
      <c r="E3150" s="22"/>
      <c r="G3150" s="22"/>
      <c r="H3150" s="22"/>
      <c r="I3150" s="22"/>
      <c r="K3150" s="22"/>
      <c r="L3150" s="22"/>
      <c r="M3150" s="22"/>
      <c r="O3150" s="22"/>
      <c r="P3150" s="22"/>
      <c r="Q3150" s="22"/>
    </row>
    <row r="3151" spans="2:17" x14ac:dyDescent="0.2">
      <c r="B3151" s="22"/>
      <c r="C3151" s="22"/>
      <c r="D3151" s="22"/>
      <c r="E3151" s="22"/>
      <c r="G3151" s="22"/>
      <c r="H3151" s="22"/>
      <c r="I3151" s="22"/>
      <c r="K3151" s="22"/>
      <c r="L3151" s="22"/>
      <c r="M3151" s="22"/>
      <c r="O3151" s="22"/>
      <c r="P3151" s="22"/>
      <c r="Q3151" s="22"/>
    </row>
    <row r="3152" spans="2:17" x14ac:dyDescent="0.2">
      <c r="B3152" s="22"/>
      <c r="C3152" s="22"/>
      <c r="D3152" s="22"/>
      <c r="E3152" s="22"/>
      <c r="G3152" s="22"/>
      <c r="H3152" s="22"/>
      <c r="I3152" s="22"/>
      <c r="K3152" s="22"/>
      <c r="L3152" s="22"/>
      <c r="M3152" s="22"/>
      <c r="O3152" s="22"/>
      <c r="P3152" s="22"/>
      <c r="Q3152" s="22"/>
    </row>
    <row r="3153" spans="2:17" x14ac:dyDescent="0.2">
      <c r="B3153" s="22"/>
      <c r="C3153" s="22"/>
      <c r="D3153" s="22"/>
      <c r="E3153" s="22"/>
      <c r="G3153" s="22"/>
      <c r="H3153" s="22"/>
      <c r="I3153" s="22"/>
      <c r="K3153" s="22"/>
      <c r="L3153" s="22"/>
      <c r="M3153" s="22"/>
      <c r="O3153" s="22"/>
      <c r="P3153" s="22"/>
      <c r="Q3153" s="22"/>
    </row>
    <row r="3154" spans="2:17" x14ac:dyDescent="0.2">
      <c r="B3154" s="22"/>
      <c r="C3154" s="22"/>
      <c r="D3154" s="22"/>
      <c r="E3154" s="22"/>
      <c r="G3154" s="22"/>
      <c r="H3154" s="22"/>
      <c r="I3154" s="22"/>
      <c r="K3154" s="22"/>
      <c r="L3154" s="22"/>
      <c r="M3154" s="22"/>
      <c r="O3154" s="22"/>
      <c r="P3154" s="22"/>
      <c r="Q3154" s="22"/>
    </row>
    <row r="3155" spans="2:17" x14ac:dyDescent="0.2">
      <c r="B3155" s="22"/>
      <c r="C3155" s="22"/>
      <c r="D3155" s="22"/>
      <c r="E3155" s="22"/>
      <c r="G3155" s="22"/>
      <c r="H3155" s="22"/>
      <c r="I3155" s="22"/>
      <c r="K3155" s="22"/>
      <c r="L3155" s="22"/>
      <c r="M3155" s="22"/>
      <c r="O3155" s="22"/>
      <c r="P3155" s="22"/>
      <c r="Q3155" s="22"/>
    </row>
    <row r="3156" spans="2:17" x14ac:dyDescent="0.2">
      <c r="B3156" s="22"/>
      <c r="C3156" s="22"/>
      <c r="D3156" s="22"/>
      <c r="E3156" s="22"/>
      <c r="G3156" s="22"/>
      <c r="H3156" s="22"/>
      <c r="I3156" s="22"/>
      <c r="K3156" s="22"/>
      <c r="L3156" s="22"/>
      <c r="M3156" s="22"/>
      <c r="O3156" s="22"/>
      <c r="P3156" s="22"/>
      <c r="Q3156" s="22"/>
    </row>
    <row r="3157" spans="2:17" x14ac:dyDescent="0.2">
      <c r="B3157" s="22"/>
      <c r="C3157" s="22"/>
      <c r="D3157" s="22"/>
      <c r="E3157" s="22"/>
      <c r="G3157" s="22"/>
      <c r="H3157" s="22"/>
      <c r="I3157" s="22"/>
      <c r="K3157" s="22"/>
      <c r="L3157" s="22"/>
      <c r="M3157" s="22"/>
      <c r="O3157" s="22"/>
      <c r="P3157" s="22"/>
      <c r="Q3157" s="22"/>
    </row>
    <row r="3158" spans="2:17" x14ac:dyDescent="0.2">
      <c r="B3158" s="22"/>
      <c r="C3158" s="22"/>
      <c r="D3158" s="22"/>
      <c r="E3158" s="22"/>
      <c r="G3158" s="22"/>
      <c r="H3158" s="22"/>
      <c r="I3158" s="22"/>
      <c r="K3158" s="22"/>
      <c r="L3158" s="22"/>
      <c r="M3158" s="22"/>
      <c r="O3158" s="22"/>
      <c r="P3158" s="22"/>
      <c r="Q3158" s="22"/>
    </row>
    <row r="3159" spans="2:17" x14ac:dyDescent="0.2">
      <c r="B3159" s="22"/>
      <c r="C3159" s="22"/>
      <c r="D3159" s="22"/>
      <c r="E3159" s="22"/>
      <c r="G3159" s="22"/>
      <c r="H3159" s="22"/>
      <c r="I3159" s="22"/>
      <c r="K3159" s="22"/>
      <c r="L3159" s="22"/>
      <c r="M3159" s="22"/>
      <c r="O3159" s="22"/>
      <c r="P3159" s="22"/>
      <c r="Q3159" s="22"/>
    </row>
    <row r="3160" spans="2:17" x14ac:dyDescent="0.2">
      <c r="B3160" s="22"/>
      <c r="C3160" s="22"/>
      <c r="D3160" s="22"/>
      <c r="E3160" s="22"/>
      <c r="G3160" s="22"/>
      <c r="H3160" s="22"/>
      <c r="I3160" s="22"/>
      <c r="K3160" s="22"/>
      <c r="L3160" s="22"/>
      <c r="M3160" s="22"/>
      <c r="O3160" s="22"/>
      <c r="P3160" s="22"/>
      <c r="Q3160" s="22"/>
    </row>
    <row r="3161" spans="2:17" x14ac:dyDescent="0.2">
      <c r="B3161" s="22"/>
      <c r="C3161" s="22"/>
      <c r="D3161" s="22"/>
      <c r="E3161" s="22"/>
      <c r="G3161" s="22"/>
      <c r="H3161" s="22"/>
      <c r="I3161" s="22"/>
      <c r="K3161" s="22"/>
      <c r="L3161" s="22"/>
      <c r="M3161" s="22"/>
      <c r="O3161" s="22"/>
      <c r="P3161" s="22"/>
      <c r="Q3161" s="22"/>
    </row>
    <row r="3162" spans="2:17" x14ac:dyDescent="0.2">
      <c r="B3162" s="22"/>
      <c r="C3162" s="22"/>
      <c r="D3162" s="22"/>
      <c r="E3162" s="22"/>
      <c r="G3162" s="22"/>
      <c r="H3162" s="22"/>
      <c r="I3162" s="22"/>
      <c r="K3162" s="22"/>
      <c r="L3162" s="22"/>
      <c r="M3162" s="22"/>
      <c r="O3162" s="22"/>
      <c r="P3162" s="22"/>
      <c r="Q3162" s="22"/>
    </row>
    <row r="3163" spans="2:17" x14ac:dyDescent="0.2">
      <c r="B3163" s="22"/>
      <c r="C3163" s="22"/>
      <c r="D3163" s="22"/>
      <c r="E3163" s="22"/>
      <c r="G3163" s="22"/>
      <c r="H3163" s="22"/>
      <c r="I3163" s="22"/>
      <c r="K3163" s="22"/>
      <c r="L3163" s="22"/>
      <c r="M3163" s="22"/>
      <c r="O3163" s="22"/>
      <c r="P3163" s="22"/>
      <c r="Q3163" s="22"/>
    </row>
    <row r="3164" spans="2:17" x14ac:dyDescent="0.2">
      <c r="B3164" s="22"/>
      <c r="C3164" s="22"/>
      <c r="D3164" s="22"/>
      <c r="E3164" s="22"/>
      <c r="G3164" s="22"/>
      <c r="H3164" s="22"/>
      <c r="I3164" s="22"/>
      <c r="K3164" s="22"/>
      <c r="L3164" s="22"/>
      <c r="M3164" s="22"/>
      <c r="O3164" s="22"/>
      <c r="P3164" s="22"/>
      <c r="Q3164" s="22"/>
    </row>
    <row r="3165" spans="2:17" x14ac:dyDescent="0.2">
      <c r="B3165" s="22"/>
      <c r="C3165" s="22"/>
      <c r="D3165" s="22"/>
      <c r="E3165" s="22"/>
      <c r="G3165" s="22"/>
      <c r="H3165" s="22"/>
      <c r="I3165" s="22"/>
      <c r="K3165" s="22"/>
      <c r="L3165" s="22"/>
      <c r="M3165" s="22"/>
      <c r="O3165" s="22"/>
      <c r="P3165" s="22"/>
      <c r="Q3165" s="22"/>
    </row>
    <row r="3166" spans="2:17" x14ac:dyDescent="0.2">
      <c r="B3166" s="22"/>
      <c r="C3166" s="22"/>
      <c r="D3166" s="22"/>
      <c r="E3166" s="22"/>
      <c r="G3166" s="22"/>
      <c r="H3166" s="22"/>
      <c r="I3166" s="22"/>
      <c r="K3166" s="22"/>
      <c r="L3166" s="22"/>
      <c r="M3166" s="22"/>
      <c r="O3166" s="22"/>
      <c r="P3166" s="22"/>
      <c r="Q3166" s="22"/>
    </row>
    <row r="3167" spans="2:17" x14ac:dyDescent="0.2">
      <c r="B3167" s="22"/>
      <c r="C3167" s="22"/>
      <c r="D3167" s="22"/>
      <c r="E3167" s="22"/>
      <c r="G3167" s="22"/>
      <c r="H3167" s="22"/>
      <c r="I3167" s="22"/>
      <c r="K3167" s="22"/>
      <c r="L3167" s="22"/>
      <c r="M3167" s="22"/>
      <c r="O3167" s="22"/>
      <c r="P3167" s="22"/>
      <c r="Q3167" s="22"/>
    </row>
    <row r="3168" spans="2:17" x14ac:dyDescent="0.2">
      <c r="B3168" s="22"/>
      <c r="C3168" s="22"/>
      <c r="D3168" s="22"/>
      <c r="E3168" s="22"/>
      <c r="G3168" s="22"/>
      <c r="H3168" s="22"/>
      <c r="I3168" s="22"/>
      <c r="K3168" s="22"/>
      <c r="L3168" s="22"/>
      <c r="M3168" s="22"/>
      <c r="O3168" s="22"/>
      <c r="P3168" s="22"/>
      <c r="Q3168" s="22"/>
    </row>
    <row r="3169" spans="2:17" x14ac:dyDescent="0.2">
      <c r="B3169" s="22"/>
      <c r="C3169" s="22"/>
      <c r="D3169" s="22"/>
      <c r="E3169" s="22"/>
      <c r="G3169" s="22"/>
      <c r="H3169" s="22"/>
      <c r="I3169" s="22"/>
      <c r="K3169" s="22"/>
      <c r="L3169" s="22"/>
      <c r="M3169" s="22"/>
      <c r="O3169" s="22"/>
      <c r="P3169" s="22"/>
      <c r="Q3169" s="22"/>
    </row>
    <row r="3170" spans="2:17" x14ac:dyDescent="0.2">
      <c r="B3170" s="22"/>
      <c r="C3170" s="22"/>
      <c r="D3170" s="22"/>
      <c r="E3170" s="22"/>
      <c r="G3170" s="22"/>
      <c r="H3170" s="22"/>
      <c r="I3170" s="22"/>
      <c r="K3170" s="22"/>
      <c r="L3170" s="22"/>
      <c r="M3170" s="22"/>
      <c r="O3170" s="22"/>
      <c r="P3170" s="22"/>
      <c r="Q3170" s="22"/>
    </row>
    <row r="3171" spans="2:17" x14ac:dyDescent="0.2">
      <c r="B3171" s="22"/>
      <c r="C3171" s="22"/>
      <c r="D3171" s="22"/>
      <c r="E3171" s="22"/>
      <c r="G3171" s="22"/>
      <c r="H3171" s="22"/>
      <c r="I3171" s="22"/>
      <c r="K3171" s="22"/>
      <c r="L3171" s="22"/>
      <c r="M3171" s="22"/>
      <c r="O3171" s="22"/>
      <c r="P3171" s="22"/>
      <c r="Q3171" s="22"/>
    </row>
    <row r="3172" spans="2:17" x14ac:dyDescent="0.2">
      <c r="B3172" s="22"/>
      <c r="C3172" s="22"/>
      <c r="D3172" s="22"/>
      <c r="E3172" s="22"/>
      <c r="G3172" s="22"/>
      <c r="H3172" s="22"/>
      <c r="I3172" s="22"/>
      <c r="K3172" s="22"/>
      <c r="L3172" s="22"/>
      <c r="M3172" s="22"/>
      <c r="O3172" s="22"/>
      <c r="P3172" s="22"/>
      <c r="Q3172" s="22"/>
    </row>
    <row r="3173" spans="2:17" x14ac:dyDescent="0.2">
      <c r="B3173" s="22"/>
      <c r="C3173" s="22"/>
      <c r="D3173" s="22"/>
      <c r="E3173" s="22"/>
      <c r="G3173" s="22"/>
      <c r="H3173" s="22"/>
      <c r="I3173" s="22"/>
      <c r="K3173" s="22"/>
      <c r="L3173" s="22"/>
      <c r="M3173" s="22"/>
      <c r="O3173" s="22"/>
      <c r="P3173" s="22"/>
      <c r="Q3173" s="22"/>
    </row>
    <row r="3174" spans="2:17" x14ac:dyDescent="0.2">
      <c r="B3174" s="22"/>
      <c r="C3174" s="22"/>
      <c r="D3174" s="22"/>
      <c r="E3174" s="22"/>
      <c r="G3174" s="22"/>
      <c r="H3174" s="22"/>
      <c r="I3174" s="22"/>
      <c r="K3174" s="22"/>
      <c r="L3174" s="22"/>
      <c r="M3174" s="22"/>
      <c r="O3174" s="22"/>
      <c r="P3174" s="22"/>
      <c r="Q3174" s="22"/>
    </row>
    <row r="3175" spans="2:17" x14ac:dyDescent="0.2">
      <c r="B3175" s="22"/>
      <c r="C3175" s="22"/>
      <c r="D3175" s="22"/>
      <c r="E3175" s="22"/>
      <c r="G3175" s="22"/>
      <c r="H3175" s="22"/>
      <c r="I3175" s="22"/>
      <c r="K3175" s="22"/>
      <c r="L3175" s="22"/>
      <c r="M3175" s="22"/>
      <c r="O3175" s="22"/>
      <c r="P3175" s="22"/>
      <c r="Q3175" s="22"/>
    </row>
    <row r="3176" spans="2:17" x14ac:dyDescent="0.2">
      <c r="B3176" s="22"/>
      <c r="C3176" s="22"/>
      <c r="D3176" s="22"/>
      <c r="E3176" s="22"/>
      <c r="G3176" s="22"/>
      <c r="H3176" s="22"/>
      <c r="I3176" s="22"/>
      <c r="K3176" s="22"/>
      <c r="L3176" s="22"/>
      <c r="M3176" s="22"/>
      <c r="O3176" s="22"/>
      <c r="P3176" s="22"/>
      <c r="Q3176" s="22"/>
    </row>
    <row r="3177" spans="2:17" x14ac:dyDescent="0.2">
      <c r="B3177" s="22"/>
      <c r="C3177" s="22"/>
      <c r="D3177" s="22"/>
      <c r="E3177" s="22"/>
      <c r="G3177" s="22"/>
      <c r="H3177" s="22"/>
      <c r="I3177" s="22"/>
      <c r="K3177" s="22"/>
      <c r="L3177" s="22"/>
      <c r="M3177" s="22"/>
      <c r="O3177" s="22"/>
      <c r="P3177" s="22"/>
      <c r="Q3177" s="22"/>
    </row>
    <row r="3178" spans="2:17" x14ac:dyDescent="0.2">
      <c r="B3178" s="22"/>
      <c r="C3178" s="22"/>
      <c r="D3178" s="22"/>
      <c r="E3178" s="22"/>
      <c r="G3178" s="22"/>
      <c r="H3178" s="22"/>
      <c r="I3178" s="22"/>
      <c r="K3178" s="22"/>
      <c r="L3178" s="22"/>
      <c r="M3178" s="22"/>
      <c r="O3178" s="22"/>
      <c r="P3178" s="22"/>
      <c r="Q3178" s="22"/>
    </row>
    <row r="3179" spans="2:17" x14ac:dyDescent="0.2">
      <c r="B3179" s="22"/>
      <c r="C3179" s="22"/>
      <c r="D3179" s="22"/>
      <c r="E3179" s="22"/>
      <c r="G3179" s="22"/>
      <c r="H3179" s="22"/>
      <c r="I3179" s="22"/>
      <c r="K3179" s="22"/>
      <c r="L3179" s="22"/>
      <c r="M3179" s="22"/>
      <c r="O3179" s="22"/>
      <c r="P3179" s="22"/>
      <c r="Q3179" s="22"/>
    </row>
    <row r="3180" spans="2:17" x14ac:dyDescent="0.2">
      <c r="B3180" s="22"/>
      <c r="C3180" s="22"/>
      <c r="D3180" s="22"/>
      <c r="E3180" s="22"/>
      <c r="G3180" s="22"/>
      <c r="H3180" s="22"/>
      <c r="I3180" s="22"/>
      <c r="K3180" s="22"/>
      <c r="L3180" s="22"/>
      <c r="M3180" s="22"/>
      <c r="O3180" s="22"/>
      <c r="P3180" s="22"/>
      <c r="Q3180" s="22"/>
    </row>
    <row r="3181" spans="2:17" x14ac:dyDescent="0.2">
      <c r="B3181" s="22"/>
      <c r="C3181" s="22"/>
      <c r="D3181" s="22"/>
      <c r="E3181" s="22"/>
      <c r="G3181" s="22"/>
      <c r="H3181" s="22"/>
      <c r="I3181" s="22"/>
      <c r="K3181" s="22"/>
      <c r="L3181" s="22"/>
      <c r="M3181" s="22"/>
      <c r="O3181" s="22"/>
      <c r="P3181" s="22"/>
      <c r="Q3181" s="22"/>
    </row>
    <row r="3182" spans="2:17" x14ac:dyDescent="0.2">
      <c r="B3182" s="22"/>
      <c r="C3182" s="22"/>
      <c r="D3182" s="22"/>
      <c r="E3182" s="22"/>
      <c r="G3182" s="22"/>
      <c r="H3182" s="22"/>
      <c r="I3182" s="22"/>
      <c r="K3182" s="22"/>
      <c r="L3182" s="22"/>
      <c r="M3182" s="22"/>
      <c r="O3182" s="22"/>
      <c r="P3182" s="22"/>
      <c r="Q3182" s="22"/>
    </row>
    <row r="3183" spans="2:17" x14ac:dyDescent="0.2">
      <c r="B3183" s="22"/>
      <c r="C3183" s="22"/>
      <c r="D3183" s="22"/>
      <c r="E3183" s="22"/>
      <c r="G3183" s="22"/>
      <c r="H3183" s="22"/>
      <c r="I3183" s="22"/>
      <c r="K3183" s="22"/>
      <c r="L3183" s="22"/>
      <c r="M3183" s="22"/>
      <c r="O3183" s="22"/>
      <c r="P3183" s="22"/>
      <c r="Q3183" s="22"/>
    </row>
    <row r="3184" spans="2:17" x14ac:dyDescent="0.2">
      <c r="B3184" s="22"/>
      <c r="C3184" s="22"/>
      <c r="D3184" s="22"/>
      <c r="E3184" s="22"/>
      <c r="G3184" s="22"/>
      <c r="H3184" s="22"/>
      <c r="I3184" s="22"/>
      <c r="K3184" s="22"/>
      <c r="L3184" s="22"/>
      <c r="M3184" s="22"/>
      <c r="O3184" s="22"/>
      <c r="P3184" s="22"/>
      <c r="Q3184" s="22"/>
    </row>
    <row r="3185" spans="2:17" x14ac:dyDescent="0.2">
      <c r="B3185" s="22"/>
      <c r="C3185" s="22"/>
      <c r="D3185" s="22"/>
      <c r="E3185" s="22"/>
      <c r="G3185" s="22"/>
      <c r="H3185" s="22"/>
      <c r="I3185" s="22"/>
      <c r="K3185" s="22"/>
      <c r="L3185" s="22"/>
      <c r="M3185" s="22"/>
      <c r="O3185" s="22"/>
      <c r="P3185" s="22"/>
      <c r="Q3185" s="22"/>
    </row>
    <row r="3186" spans="2:17" x14ac:dyDescent="0.2">
      <c r="B3186" s="22"/>
      <c r="C3186" s="22"/>
      <c r="D3186" s="22"/>
      <c r="E3186" s="22"/>
      <c r="G3186" s="22"/>
      <c r="H3186" s="22"/>
      <c r="I3186" s="22"/>
      <c r="K3186" s="22"/>
      <c r="L3186" s="22"/>
      <c r="M3186" s="22"/>
      <c r="O3186" s="22"/>
      <c r="P3186" s="22"/>
      <c r="Q3186" s="22"/>
    </row>
    <row r="3187" spans="2:17" x14ac:dyDescent="0.2">
      <c r="B3187" s="22"/>
      <c r="C3187" s="22"/>
      <c r="D3187" s="22"/>
      <c r="E3187" s="22"/>
      <c r="G3187" s="22"/>
      <c r="H3187" s="22"/>
      <c r="I3187" s="22"/>
      <c r="K3187" s="22"/>
      <c r="L3187" s="22"/>
      <c r="M3187" s="22"/>
      <c r="O3187" s="22"/>
      <c r="P3187" s="22"/>
      <c r="Q3187" s="22"/>
    </row>
    <row r="3188" spans="2:17" x14ac:dyDescent="0.2">
      <c r="B3188" s="22"/>
      <c r="C3188" s="22"/>
      <c r="D3188" s="22"/>
      <c r="E3188" s="22"/>
      <c r="G3188" s="22"/>
      <c r="H3188" s="22"/>
      <c r="I3188" s="22"/>
      <c r="K3188" s="22"/>
      <c r="L3188" s="22"/>
      <c r="M3188" s="22"/>
      <c r="O3188" s="22"/>
      <c r="P3188" s="22"/>
      <c r="Q3188" s="22"/>
    </row>
    <row r="3189" spans="2:17" x14ac:dyDescent="0.2">
      <c r="B3189" s="22"/>
      <c r="C3189" s="22"/>
      <c r="D3189" s="22"/>
      <c r="E3189" s="22"/>
      <c r="G3189" s="22"/>
      <c r="H3189" s="22"/>
      <c r="I3189" s="22"/>
      <c r="K3189" s="22"/>
      <c r="L3189" s="22"/>
      <c r="M3189" s="22"/>
      <c r="O3189" s="22"/>
      <c r="P3189" s="22"/>
      <c r="Q3189" s="22"/>
    </row>
    <row r="3190" spans="2:17" x14ac:dyDescent="0.2">
      <c r="B3190" s="22"/>
      <c r="C3190" s="22"/>
      <c r="D3190" s="22"/>
      <c r="E3190" s="22"/>
      <c r="G3190" s="22"/>
      <c r="H3190" s="22"/>
      <c r="I3190" s="22"/>
      <c r="K3190" s="22"/>
      <c r="L3190" s="22"/>
      <c r="M3190" s="22"/>
      <c r="O3190" s="22"/>
      <c r="P3190" s="22"/>
      <c r="Q3190" s="22"/>
    </row>
    <row r="3191" spans="2:17" x14ac:dyDescent="0.2">
      <c r="B3191" s="22"/>
      <c r="C3191" s="22"/>
      <c r="D3191" s="22"/>
      <c r="E3191" s="22"/>
      <c r="G3191" s="22"/>
      <c r="H3191" s="22"/>
      <c r="I3191" s="22"/>
      <c r="K3191" s="22"/>
      <c r="L3191" s="22"/>
      <c r="M3191" s="22"/>
      <c r="O3191" s="22"/>
      <c r="P3191" s="22"/>
      <c r="Q3191" s="22"/>
    </row>
    <row r="3192" spans="2:17" x14ac:dyDescent="0.2">
      <c r="B3192" s="22"/>
      <c r="C3192" s="22"/>
      <c r="D3192" s="22"/>
      <c r="E3192" s="22"/>
      <c r="G3192" s="22"/>
      <c r="H3192" s="22"/>
      <c r="I3192" s="22"/>
      <c r="K3192" s="22"/>
      <c r="L3192" s="22"/>
      <c r="M3192" s="22"/>
      <c r="O3192" s="22"/>
      <c r="P3192" s="22"/>
      <c r="Q3192" s="22"/>
    </row>
    <row r="3193" spans="2:17" x14ac:dyDescent="0.2">
      <c r="B3193" s="22"/>
      <c r="C3193" s="22"/>
      <c r="D3193" s="22"/>
      <c r="E3193" s="22"/>
      <c r="G3193" s="22"/>
      <c r="H3193" s="22"/>
      <c r="I3193" s="22"/>
      <c r="K3193" s="22"/>
      <c r="L3193" s="22"/>
      <c r="M3193" s="22"/>
      <c r="O3193" s="22"/>
      <c r="P3193" s="22"/>
      <c r="Q3193" s="22"/>
    </row>
    <row r="3194" spans="2:17" x14ac:dyDescent="0.2">
      <c r="B3194" s="22"/>
      <c r="C3194" s="22"/>
      <c r="D3194" s="22"/>
      <c r="E3194" s="22"/>
      <c r="G3194" s="22"/>
      <c r="H3194" s="22"/>
      <c r="I3194" s="22"/>
      <c r="K3194" s="22"/>
      <c r="L3194" s="22"/>
      <c r="M3194" s="22"/>
      <c r="O3194" s="22"/>
      <c r="P3194" s="22"/>
      <c r="Q3194" s="22"/>
    </row>
    <row r="3195" spans="2:17" x14ac:dyDescent="0.2">
      <c r="B3195" s="22"/>
      <c r="C3195" s="22"/>
      <c r="D3195" s="22"/>
      <c r="E3195" s="22"/>
      <c r="G3195" s="22"/>
      <c r="H3195" s="22"/>
      <c r="I3195" s="22"/>
      <c r="K3195" s="22"/>
      <c r="L3195" s="22"/>
      <c r="M3195" s="22"/>
      <c r="O3195" s="22"/>
      <c r="P3195" s="22"/>
      <c r="Q3195" s="22"/>
    </row>
    <row r="3196" spans="2:17" x14ac:dyDescent="0.2">
      <c r="B3196" s="22"/>
      <c r="C3196" s="22"/>
      <c r="D3196" s="22"/>
      <c r="E3196" s="22"/>
      <c r="G3196" s="22"/>
      <c r="H3196" s="22"/>
      <c r="I3196" s="22"/>
      <c r="K3196" s="22"/>
      <c r="L3196" s="22"/>
      <c r="M3196" s="22"/>
      <c r="O3196" s="22"/>
      <c r="P3196" s="22"/>
      <c r="Q3196" s="22"/>
    </row>
    <row r="3197" spans="2:17" x14ac:dyDescent="0.2">
      <c r="B3197" s="22"/>
      <c r="C3197" s="22"/>
      <c r="D3197" s="22"/>
      <c r="E3197" s="22"/>
      <c r="G3197" s="22"/>
      <c r="H3197" s="22"/>
      <c r="I3197" s="22"/>
      <c r="K3197" s="22"/>
      <c r="L3197" s="22"/>
      <c r="M3197" s="22"/>
      <c r="O3197" s="22"/>
      <c r="P3197" s="22"/>
      <c r="Q3197" s="22"/>
    </row>
    <row r="3198" spans="2:17" x14ac:dyDescent="0.2">
      <c r="B3198" s="22"/>
      <c r="C3198" s="22"/>
      <c r="D3198" s="22"/>
      <c r="E3198" s="22"/>
      <c r="G3198" s="22"/>
      <c r="H3198" s="22"/>
      <c r="I3198" s="22"/>
      <c r="K3198" s="22"/>
      <c r="L3198" s="22"/>
      <c r="M3198" s="22"/>
      <c r="O3198" s="22"/>
      <c r="P3198" s="22"/>
      <c r="Q3198" s="22"/>
    </row>
    <row r="3199" spans="2:17" x14ac:dyDescent="0.2">
      <c r="B3199" s="22"/>
      <c r="C3199" s="22"/>
      <c r="D3199" s="22"/>
      <c r="E3199" s="22"/>
      <c r="G3199" s="22"/>
      <c r="H3199" s="22"/>
      <c r="I3199" s="22"/>
      <c r="K3199" s="22"/>
      <c r="L3199" s="22"/>
      <c r="M3199" s="22"/>
      <c r="O3199" s="22"/>
      <c r="P3199" s="22"/>
      <c r="Q3199" s="22"/>
    </row>
    <row r="3200" spans="2:17" x14ac:dyDescent="0.2">
      <c r="B3200" s="22"/>
      <c r="C3200" s="22"/>
      <c r="D3200" s="22"/>
      <c r="E3200" s="22"/>
      <c r="G3200" s="22"/>
      <c r="H3200" s="22"/>
      <c r="I3200" s="22"/>
      <c r="K3200" s="22"/>
      <c r="L3200" s="22"/>
      <c r="M3200" s="22"/>
      <c r="O3200" s="22"/>
      <c r="P3200" s="22"/>
      <c r="Q3200" s="22"/>
    </row>
    <row r="3201" spans="2:17" x14ac:dyDescent="0.2">
      <c r="B3201" s="22"/>
      <c r="C3201" s="22"/>
      <c r="D3201" s="22"/>
      <c r="E3201" s="22"/>
      <c r="G3201" s="22"/>
      <c r="H3201" s="22"/>
      <c r="I3201" s="22"/>
      <c r="K3201" s="22"/>
      <c r="L3201" s="22"/>
      <c r="M3201" s="22"/>
      <c r="O3201" s="22"/>
      <c r="P3201" s="22"/>
      <c r="Q3201" s="22"/>
    </row>
    <row r="3202" spans="2:17" x14ac:dyDescent="0.2">
      <c r="B3202" s="22"/>
      <c r="C3202" s="22"/>
      <c r="D3202" s="22"/>
      <c r="E3202" s="22"/>
      <c r="G3202" s="22"/>
      <c r="H3202" s="22"/>
      <c r="I3202" s="22"/>
      <c r="K3202" s="22"/>
      <c r="L3202" s="22"/>
      <c r="M3202" s="22"/>
      <c r="O3202" s="22"/>
      <c r="P3202" s="22"/>
      <c r="Q3202" s="22"/>
    </row>
    <row r="3203" spans="2:17" x14ac:dyDescent="0.2">
      <c r="B3203" s="22"/>
      <c r="C3203" s="22"/>
      <c r="D3203" s="22"/>
      <c r="E3203" s="22"/>
      <c r="G3203" s="22"/>
      <c r="H3203" s="22"/>
      <c r="I3203" s="22"/>
      <c r="K3203" s="22"/>
      <c r="L3203" s="22"/>
      <c r="M3203" s="22"/>
      <c r="O3203" s="22"/>
      <c r="P3203" s="22"/>
      <c r="Q3203" s="22"/>
    </row>
    <row r="3204" spans="2:17" x14ac:dyDescent="0.2">
      <c r="B3204" s="22"/>
      <c r="C3204" s="22"/>
      <c r="D3204" s="22"/>
      <c r="E3204" s="22"/>
      <c r="G3204" s="22"/>
      <c r="H3204" s="22"/>
      <c r="I3204" s="22"/>
      <c r="K3204" s="22"/>
      <c r="L3204" s="22"/>
      <c r="M3204" s="22"/>
      <c r="O3204" s="22"/>
      <c r="P3204" s="22"/>
      <c r="Q3204" s="22"/>
    </row>
    <row r="3205" spans="2:17" x14ac:dyDescent="0.2">
      <c r="B3205" s="22"/>
      <c r="C3205" s="22"/>
      <c r="D3205" s="22"/>
      <c r="E3205" s="22"/>
      <c r="G3205" s="22"/>
      <c r="H3205" s="22"/>
      <c r="I3205" s="22"/>
      <c r="K3205" s="22"/>
      <c r="L3205" s="22"/>
      <c r="M3205" s="22"/>
      <c r="O3205" s="22"/>
      <c r="P3205" s="22"/>
      <c r="Q3205" s="22"/>
    </row>
    <row r="3206" spans="2:17" x14ac:dyDescent="0.2">
      <c r="B3206" s="22"/>
      <c r="C3206" s="22"/>
      <c r="D3206" s="22"/>
      <c r="E3206" s="22"/>
      <c r="G3206" s="22"/>
      <c r="H3206" s="22"/>
      <c r="I3206" s="22"/>
      <c r="K3206" s="22"/>
      <c r="L3206" s="22"/>
      <c r="M3206" s="22"/>
      <c r="O3206" s="22"/>
      <c r="P3206" s="22"/>
      <c r="Q3206" s="22"/>
    </row>
    <row r="3207" spans="2:17" x14ac:dyDescent="0.2">
      <c r="B3207" s="22"/>
      <c r="C3207" s="22"/>
      <c r="D3207" s="22"/>
      <c r="E3207" s="22"/>
      <c r="G3207" s="22"/>
      <c r="H3207" s="22"/>
      <c r="I3207" s="22"/>
      <c r="K3207" s="22"/>
      <c r="L3207" s="22"/>
      <c r="M3207" s="22"/>
      <c r="O3207" s="22"/>
      <c r="P3207" s="22"/>
      <c r="Q3207" s="22"/>
    </row>
    <row r="3208" spans="2:17" x14ac:dyDescent="0.2">
      <c r="B3208" s="22"/>
      <c r="C3208" s="22"/>
      <c r="D3208" s="22"/>
      <c r="E3208" s="22"/>
      <c r="G3208" s="22"/>
      <c r="H3208" s="22"/>
      <c r="I3208" s="22"/>
      <c r="K3208" s="22"/>
      <c r="L3208" s="22"/>
      <c r="M3208" s="22"/>
      <c r="O3208" s="22"/>
      <c r="P3208" s="22"/>
      <c r="Q3208" s="22"/>
    </row>
    <row r="3209" spans="2:17" x14ac:dyDescent="0.2">
      <c r="B3209" s="22"/>
      <c r="C3209" s="22"/>
      <c r="D3209" s="22"/>
      <c r="E3209" s="22"/>
      <c r="G3209" s="22"/>
      <c r="H3209" s="22"/>
      <c r="I3209" s="22"/>
      <c r="K3209" s="22"/>
      <c r="L3209" s="22"/>
      <c r="M3209" s="22"/>
      <c r="O3209" s="22"/>
      <c r="P3209" s="22"/>
      <c r="Q3209" s="22"/>
    </row>
    <row r="3210" spans="2:17" x14ac:dyDescent="0.2">
      <c r="B3210" s="22"/>
      <c r="C3210" s="22"/>
      <c r="D3210" s="22"/>
      <c r="E3210" s="22"/>
      <c r="G3210" s="22"/>
      <c r="H3210" s="22"/>
      <c r="I3210" s="22"/>
      <c r="K3210" s="22"/>
      <c r="L3210" s="22"/>
      <c r="M3210" s="22"/>
      <c r="O3210" s="22"/>
      <c r="P3210" s="22"/>
      <c r="Q3210" s="22"/>
    </row>
    <row r="3211" spans="2:17" x14ac:dyDescent="0.2">
      <c r="B3211" s="22"/>
      <c r="C3211" s="22"/>
      <c r="D3211" s="22"/>
      <c r="E3211" s="22"/>
      <c r="G3211" s="22"/>
      <c r="H3211" s="22"/>
      <c r="I3211" s="22"/>
      <c r="K3211" s="22"/>
      <c r="L3211" s="22"/>
      <c r="M3211" s="22"/>
      <c r="O3211" s="22"/>
      <c r="P3211" s="22"/>
      <c r="Q3211" s="22"/>
    </row>
    <row r="3212" spans="2:17" x14ac:dyDescent="0.2">
      <c r="B3212" s="22"/>
      <c r="C3212" s="22"/>
      <c r="D3212" s="22"/>
      <c r="E3212" s="22"/>
      <c r="G3212" s="22"/>
      <c r="H3212" s="22"/>
      <c r="I3212" s="22"/>
      <c r="K3212" s="22"/>
      <c r="L3212" s="22"/>
      <c r="M3212" s="22"/>
      <c r="O3212" s="22"/>
      <c r="P3212" s="22"/>
      <c r="Q3212" s="22"/>
    </row>
    <row r="3213" spans="2:17" x14ac:dyDescent="0.2">
      <c r="B3213" s="22"/>
      <c r="C3213" s="22"/>
      <c r="D3213" s="22"/>
      <c r="E3213" s="22"/>
      <c r="G3213" s="22"/>
      <c r="H3213" s="22"/>
      <c r="I3213" s="22"/>
      <c r="K3213" s="22"/>
      <c r="L3213" s="22"/>
      <c r="M3213" s="22"/>
      <c r="O3213" s="22"/>
      <c r="P3213" s="22"/>
      <c r="Q3213" s="22"/>
    </row>
    <row r="3214" spans="2:17" x14ac:dyDescent="0.2">
      <c r="B3214" s="22"/>
      <c r="C3214" s="22"/>
      <c r="D3214" s="22"/>
      <c r="E3214" s="22"/>
      <c r="G3214" s="22"/>
      <c r="H3214" s="22"/>
      <c r="I3214" s="22"/>
      <c r="K3214" s="22"/>
      <c r="L3214" s="22"/>
      <c r="M3214" s="22"/>
      <c r="O3214" s="22"/>
      <c r="P3214" s="22"/>
      <c r="Q3214" s="22"/>
    </row>
    <row r="3215" spans="2:17" x14ac:dyDescent="0.2">
      <c r="B3215" s="22"/>
      <c r="C3215" s="22"/>
      <c r="D3215" s="22"/>
      <c r="E3215" s="22"/>
      <c r="G3215" s="22"/>
      <c r="H3215" s="22"/>
      <c r="I3215" s="22"/>
      <c r="K3215" s="22"/>
      <c r="L3215" s="22"/>
      <c r="M3215" s="22"/>
      <c r="O3215" s="22"/>
      <c r="P3215" s="22"/>
      <c r="Q3215" s="22"/>
    </row>
    <row r="3216" spans="2:17" x14ac:dyDescent="0.2">
      <c r="B3216" s="22"/>
      <c r="C3216" s="22"/>
      <c r="D3216" s="22"/>
      <c r="E3216" s="22"/>
      <c r="G3216" s="22"/>
      <c r="H3216" s="22"/>
      <c r="I3216" s="22"/>
      <c r="K3216" s="22"/>
      <c r="L3216" s="22"/>
      <c r="M3216" s="22"/>
      <c r="O3216" s="22"/>
      <c r="P3216" s="22"/>
      <c r="Q3216" s="22"/>
    </row>
    <row r="3217" spans="2:17" x14ac:dyDescent="0.2">
      <c r="B3217" s="22"/>
      <c r="C3217" s="22"/>
      <c r="D3217" s="22"/>
      <c r="E3217" s="22"/>
      <c r="G3217" s="22"/>
      <c r="H3217" s="22"/>
      <c r="I3217" s="22"/>
      <c r="K3217" s="22"/>
      <c r="L3217" s="22"/>
      <c r="M3217" s="22"/>
      <c r="O3217" s="22"/>
      <c r="P3217" s="22"/>
      <c r="Q3217" s="22"/>
    </row>
    <row r="3218" spans="2:17" x14ac:dyDescent="0.2">
      <c r="B3218" s="22"/>
      <c r="C3218" s="22"/>
      <c r="D3218" s="22"/>
      <c r="E3218" s="22"/>
      <c r="G3218" s="22"/>
      <c r="H3218" s="22"/>
      <c r="I3218" s="22"/>
      <c r="K3218" s="22"/>
      <c r="L3218" s="22"/>
      <c r="M3218" s="22"/>
      <c r="O3218" s="22"/>
      <c r="P3218" s="22"/>
      <c r="Q3218" s="22"/>
    </row>
    <row r="3219" spans="2:17" x14ac:dyDescent="0.2">
      <c r="B3219" s="22"/>
      <c r="C3219" s="22"/>
      <c r="D3219" s="22"/>
      <c r="E3219" s="22"/>
      <c r="G3219" s="22"/>
      <c r="H3219" s="22"/>
      <c r="I3219" s="22"/>
      <c r="K3219" s="22"/>
      <c r="L3219" s="22"/>
      <c r="M3219" s="22"/>
      <c r="O3219" s="22"/>
      <c r="P3219" s="22"/>
      <c r="Q3219" s="22"/>
    </row>
    <row r="3220" spans="2:17" x14ac:dyDescent="0.2">
      <c r="B3220" s="22"/>
      <c r="C3220" s="22"/>
      <c r="D3220" s="22"/>
      <c r="E3220" s="22"/>
      <c r="G3220" s="22"/>
      <c r="H3220" s="22"/>
      <c r="I3220" s="22"/>
      <c r="K3220" s="22"/>
      <c r="L3220" s="22"/>
      <c r="M3220" s="22"/>
      <c r="O3220" s="22"/>
      <c r="P3220" s="22"/>
      <c r="Q3220" s="22"/>
    </row>
    <row r="3221" spans="2:17" x14ac:dyDescent="0.2">
      <c r="B3221" s="22"/>
      <c r="C3221" s="22"/>
      <c r="D3221" s="22"/>
      <c r="E3221" s="22"/>
      <c r="G3221" s="22"/>
      <c r="H3221" s="22"/>
      <c r="I3221" s="22"/>
      <c r="K3221" s="22"/>
      <c r="L3221" s="22"/>
      <c r="M3221" s="22"/>
      <c r="O3221" s="22"/>
      <c r="P3221" s="22"/>
      <c r="Q3221" s="22"/>
    </row>
    <row r="3222" spans="2:17" x14ac:dyDescent="0.2">
      <c r="B3222" s="22"/>
      <c r="C3222" s="22"/>
      <c r="D3222" s="22"/>
      <c r="E3222" s="22"/>
      <c r="G3222" s="22"/>
      <c r="H3222" s="22"/>
      <c r="I3222" s="22"/>
      <c r="K3222" s="22"/>
      <c r="L3222" s="22"/>
      <c r="M3222" s="22"/>
      <c r="O3222" s="22"/>
      <c r="P3222" s="22"/>
      <c r="Q3222" s="22"/>
    </row>
    <row r="3223" spans="2:17" x14ac:dyDescent="0.2">
      <c r="B3223" s="22"/>
      <c r="C3223" s="22"/>
      <c r="D3223" s="22"/>
      <c r="E3223" s="22"/>
      <c r="G3223" s="22"/>
      <c r="H3223" s="22"/>
      <c r="I3223" s="22"/>
      <c r="K3223" s="22"/>
      <c r="L3223" s="22"/>
      <c r="M3223" s="22"/>
      <c r="O3223" s="22"/>
      <c r="P3223" s="22"/>
      <c r="Q3223" s="22"/>
    </row>
    <row r="3224" spans="2:17" x14ac:dyDescent="0.2">
      <c r="B3224" s="22"/>
      <c r="C3224" s="22"/>
      <c r="D3224" s="22"/>
      <c r="E3224" s="22"/>
      <c r="G3224" s="22"/>
      <c r="H3224" s="22"/>
      <c r="I3224" s="22"/>
      <c r="K3224" s="22"/>
      <c r="L3224" s="22"/>
      <c r="M3224" s="22"/>
      <c r="O3224" s="22"/>
      <c r="P3224" s="22"/>
      <c r="Q3224" s="22"/>
    </row>
    <row r="3225" spans="2:17" x14ac:dyDescent="0.2">
      <c r="B3225" s="22"/>
      <c r="C3225" s="22"/>
      <c r="D3225" s="22"/>
      <c r="E3225" s="22"/>
      <c r="G3225" s="22"/>
      <c r="H3225" s="22"/>
      <c r="I3225" s="22"/>
      <c r="K3225" s="22"/>
      <c r="L3225" s="22"/>
      <c r="M3225" s="22"/>
      <c r="O3225" s="22"/>
      <c r="P3225" s="22"/>
      <c r="Q3225" s="22"/>
    </row>
    <row r="3226" spans="2:17" x14ac:dyDescent="0.2">
      <c r="B3226" s="22"/>
      <c r="C3226" s="22"/>
      <c r="D3226" s="22"/>
      <c r="E3226" s="22"/>
      <c r="G3226" s="22"/>
      <c r="H3226" s="22"/>
      <c r="I3226" s="22"/>
      <c r="K3226" s="22"/>
      <c r="L3226" s="22"/>
      <c r="M3226" s="22"/>
      <c r="O3226" s="22"/>
      <c r="P3226" s="22"/>
      <c r="Q3226" s="22"/>
    </row>
    <row r="3227" spans="2:17" x14ac:dyDescent="0.2">
      <c r="B3227" s="22"/>
      <c r="C3227" s="22"/>
      <c r="D3227" s="22"/>
      <c r="E3227" s="22"/>
      <c r="G3227" s="22"/>
      <c r="H3227" s="22"/>
      <c r="I3227" s="22"/>
      <c r="K3227" s="22"/>
      <c r="L3227" s="22"/>
      <c r="M3227" s="22"/>
      <c r="O3227" s="22"/>
      <c r="P3227" s="22"/>
      <c r="Q3227" s="22"/>
    </row>
    <row r="3228" spans="2:17" x14ac:dyDescent="0.2">
      <c r="B3228" s="22"/>
      <c r="C3228" s="22"/>
      <c r="D3228" s="22"/>
      <c r="E3228" s="22"/>
      <c r="G3228" s="22"/>
      <c r="H3228" s="22"/>
      <c r="I3228" s="22"/>
      <c r="K3228" s="22"/>
      <c r="L3228" s="22"/>
      <c r="M3228" s="22"/>
      <c r="O3228" s="22"/>
      <c r="P3228" s="22"/>
      <c r="Q3228" s="22"/>
    </row>
    <row r="3229" spans="2:17" x14ac:dyDescent="0.2">
      <c r="B3229" s="22"/>
      <c r="C3229" s="22"/>
      <c r="D3229" s="22"/>
      <c r="E3229" s="22"/>
      <c r="G3229" s="22"/>
      <c r="H3229" s="22"/>
      <c r="I3229" s="22"/>
      <c r="K3229" s="22"/>
      <c r="L3229" s="22"/>
      <c r="M3229" s="22"/>
      <c r="O3229" s="22"/>
      <c r="P3229" s="22"/>
      <c r="Q3229" s="22"/>
    </row>
    <row r="3230" spans="2:17" x14ac:dyDescent="0.2">
      <c r="B3230" s="22"/>
      <c r="C3230" s="22"/>
      <c r="D3230" s="22"/>
      <c r="E3230" s="22"/>
      <c r="G3230" s="22"/>
      <c r="H3230" s="22"/>
      <c r="I3230" s="22"/>
      <c r="K3230" s="22"/>
      <c r="L3230" s="22"/>
      <c r="M3230" s="22"/>
      <c r="O3230" s="22"/>
      <c r="P3230" s="22"/>
      <c r="Q3230" s="22"/>
    </row>
    <row r="3231" spans="2:17" x14ac:dyDescent="0.2">
      <c r="B3231" s="22"/>
      <c r="C3231" s="22"/>
      <c r="D3231" s="22"/>
      <c r="E3231" s="22"/>
      <c r="G3231" s="22"/>
      <c r="H3231" s="22"/>
      <c r="I3231" s="22"/>
      <c r="K3231" s="22"/>
      <c r="L3231" s="22"/>
      <c r="M3231" s="22"/>
      <c r="O3231" s="22"/>
      <c r="P3231" s="22"/>
      <c r="Q3231" s="22"/>
    </row>
    <row r="3232" spans="2:17" x14ac:dyDescent="0.2">
      <c r="B3232" s="22"/>
      <c r="C3232" s="22"/>
      <c r="D3232" s="22"/>
      <c r="E3232" s="22"/>
      <c r="G3232" s="22"/>
      <c r="H3232" s="22"/>
      <c r="I3232" s="22"/>
      <c r="K3232" s="22"/>
      <c r="L3232" s="22"/>
      <c r="M3232" s="22"/>
      <c r="O3232" s="22"/>
      <c r="P3232" s="22"/>
      <c r="Q3232" s="22"/>
    </row>
    <row r="3233" spans="2:17" x14ac:dyDescent="0.2">
      <c r="B3233" s="22"/>
      <c r="C3233" s="22"/>
      <c r="D3233" s="22"/>
      <c r="E3233" s="22"/>
      <c r="G3233" s="22"/>
      <c r="H3233" s="22"/>
      <c r="I3233" s="22"/>
      <c r="K3233" s="22"/>
      <c r="L3233" s="22"/>
      <c r="M3233" s="22"/>
      <c r="O3233" s="22"/>
      <c r="P3233" s="22"/>
      <c r="Q3233" s="22"/>
    </row>
    <row r="3234" spans="2:17" x14ac:dyDescent="0.2">
      <c r="B3234" s="22"/>
      <c r="C3234" s="22"/>
      <c r="D3234" s="22"/>
      <c r="E3234" s="22"/>
      <c r="G3234" s="22"/>
      <c r="H3234" s="22"/>
      <c r="I3234" s="22"/>
      <c r="K3234" s="22"/>
      <c r="L3234" s="22"/>
      <c r="M3234" s="22"/>
      <c r="O3234" s="22"/>
      <c r="P3234" s="22"/>
      <c r="Q3234" s="22"/>
    </row>
    <row r="3235" spans="2:17" x14ac:dyDescent="0.2">
      <c r="B3235" s="22"/>
      <c r="C3235" s="22"/>
      <c r="D3235" s="22"/>
      <c r="E3235" s="22"/>
      <c r="G3235" s="22"/>
      <c r="H3235" s="22"/>
      <c r="I3235" s="22"/>
      <c r="K3235" s="22"/>
      <c r="L3235" s="22"/>
      <c r="M3235" s="22"/>
      <c r="O3235" s="22"/>
      <c r="P3235" s="22"/>
      <c r="Q3235" s="22"/>
    </row>
    <row r="3236" spans="2:17" x14ac:dyDescent="0.2">
      <c r="B3236" s="22"/>
      <c r="C3236" s="22"/>
      <c r="D3236" s="22"/>
      <c r="E3236" s="22"/>
      <c r="G3236" s="22"/>
      <c r="H3236" s="22"/>
      <c r="I3236" s="22"/>
      <c r="K3236" s="22"/>
      <c r="L3236" s="22"/>
      <c r="M3236" s="22"/>
      <c r="O3236" s="22"/>
      <c r="P3236" s="22"/>
      <c r="Q3236" s="22"/>
    </row>
    <row r="3237" spans="2:17" x14ac:dyDescent="0.2">
      <c r="B3237" s="22"/>
      <c r="C3237" s="22"/>
      <c r="D3237" s="22"/>
      <c r="E3237" s="22"/>
      <c r="G3237" s="22"/>
      <c r="H3237" s="22"/>
      <c r="I3237" s="22"/>
      <c r="K3237" s="22"/>
      <c r="L3237" s="22"/>
      <c r="M3237" s="22"/>
      <c r="O3237" s="22"/>
      <c r="P3237" s="22"/>
      <c r="Q3237" s="22"/>
    </row>
    <row r="3238" spans="2:17" x14ac:dyDescent="0.2">
      <c r="B3238" s="22"/>
      <c r="C3238" s="22"/>
      <c r="D3238" s="22"/>
      <c r="E3238" s="22"/>
      <c r="G3238" s="22"/>
      <c r="H3238" s="22"/>
      <c r="I3238" s="22"/>
      <c r="K3238" s="22"/>
      <c r="L3238" s="22"/>
      <c r="M3238" s="22"/>
      <c r="O3238" s="22"/>
      <c r="P3238" s="22"/>
      <c r="Q3238" s="22"/>
    </row>
    <row r="3239" spans="2:17" x14ac:dyDescent="0.2">
      <c r="B3239" s="22"/>
      <c r="C3239" s="22"/>
      <c r="D3239" s="22"/>
      <c r="E3239" s="22"/>
      <c r="G3239" s="22"/>
      <c r="H3239" s="22"/>
      <c r="I3239" s="22"/>
      <c r="K3239" s="22"/>
      <c r="L3239" s="22"/>
      <c r="M3239" s="22"/>
      <c r="O3239" s="22"/>
      <c r="P3239" s="22"/>
      <c r="Q3239" s="22"/>
    </row>
    <row r="3240" spans="2:17" x14ac:dyDescent="0.2">
      <c r="B3240" s="22"/>
      <c r="C3240" s="22"/>
      <c r="D3240" s="22"/>
      <c r="E3240" s="22"/>
      <c r="G3240" s="22"/>
      <c r="H3240" s="22"/>
      <c r="I3240" s="22"/>
      <c r="K3240" s="22"/>
      <c r="L3240" s="22"/>
      <c r="M3240" s="22"/>
      <c r="O3240" s="22"/>
      <c r="P3240" s="22"/>
      <c r="Q3240" s="22"/>
    </row>
    <row r="3241" spans="2:17" x14ac:dyDescent="0.2">
      <c r="B3241" s="22"/>
      <c r="C3241" s="22"/>
      <c r="D3241" s="22"/>
      <c r="E3241" s="22"/>
      <c r="G3241" s="22"/>
      <c r="H3241" s="22"/>
      <c r="I3241" s="22"/>
      <c r="K3241" s="22"/>
      <c r="L3241" s="22"/>
      <c r="M3241" s="22"/>
      <c r="O3241" s="22"/>
      <c r="P3241" s="22"/>
      <c r="Q3241" s="22"/>
    </row>
    <row r="3242" spans="2:17" x14ac:dyDescent="0.2">
      <c r="B3242" s="22"/>
      <c r="C3242" s="22"/>
      <c r="D3242" s="22"/>
      <c r="E3242" s="22"/>
      <c r="G3242" s="22"/>
      <c r="H3242" s="22"/>
      <c r="I3242" s="22"/>
      <c r="K3242" s="22"/>
      <c r="L3242" s="22"/>
      <c r="M3242" s="22"/>
      <c r="O3242" s="22"/>
      <c r="P3242" s="22"/>
      <c r="Q3242" s="22"/>
    </row>
    <row r="3243" spans="2:17" x14ac:dyDescent="0.2">
      <c r="B3243" s="22"/>
      <c r="C3243" s="22"/>
      <c r="D3243" s="22"/>
      <c r="E3243" s="22"/>
      <c r="G3243" s="22"/>
      <c r="H3243" s="22"/>
      <c r="I3243" s="22"/>
      <c r="K3243" s="22"/>
      <c r="L3243" s="22"/>
      <c r="M3243" s="22"/>
      <c r="O3243" s="22"/>
      <c r="P3243" s="22"/>
      <c r="Q3243" s="22"/>
    </row>
    <row r="3244" spans="2:17" x14ac:dyDescent="0.2">
      <c r="B3244" s="22"/>
      <c r="C3244" s="22"/>
      <c r="D3244" s="22"/>
      <c r="E3244" s="22"/>
      <c r="G3244" s="22"/>
      <c r="H3244" s="22"/>
      <c r="I3244" s="22"/>
      <c r="K3244" s="22"/>
      <c r="L3244" s="22"/>
      <c r="M3244" s="22"/>
      <c r="O3244" s="22"/>
      <c r="P3244" s="22"/>
      <c r="Q3244" s="22"/>
    </row>
    <row r="3245" spans="2:17" x14ac:dyDescent="0.2">
      <c r="B3245" s="22"/>
      <c r="C3245" s="22"/>
      <c r="D3245" s="22"/>
      <c r="E3245" s="22"/>
      <c r="G3245" s="22"/>
      <c r="H3245" s="22"/>
      <c r="I3245" s="22"/>
      <c r="K3245" s="22"/>
      <c r="L3245" s="22"/>
      <c r="M3245" s="22"/>
      <c r="O3245" s="22"/>
      <c r="P3245" s="22"/>
      <c r="Q3245" s="22"/>
    </row>
    <row r="3246" spans="2:17" x14ac:dyDescent="0.2">
      <c r="B3246" s="22"/>
      <c r="C3246" s="22"/>
      <c r="D3246" s="22"/>
      <c r="E3246" s="22"/>
      <c r="G3246" s="22"/>
      <c r="H3246" s="22"/>
      <c r="I3246" s="22"/>
      <c r="K3246" s="22"/>
      <c r="L3246" s="22"/>
      <c r="M3246" s="22"/>
      <c r="O3246" s="22"/>
      <c r="P3246" s="22"/>
      <c r="Q3246" s="22"/>
    </row>
    <row r="3247" spans="2:17" x14ac:dyDescent="0.2">
      <c r="B3247" s="22"/>
      <c r="C3247" s="22"/>
      <c r="D3247" s="22"/>
      <c r="E3247" s="22"/>
      <c r="G3247" s="22"/>
      <c r="H3247" s="22"/>
      <c r="I3247" s="22"/>
      <c r="K3247" s="22"/>
      <c r="L3247" s="22"/>
      <c r="M3247" s="22"/>
      <c r="O3247" s="22"/>
      <c r="P3247" s="22"/>
      <c r="Q3247" s="22"/>
    </row>
    <row r="3248" spans="2:17" x14ac:dyDescent="0.2">
      <c r="B3248" s="22"/>
      <c r="C3248" s="22"/>
      <c r="D3248" s="22"/>
      <c r="E3248" s="22"/>
      <c r="G3248" s="22"/>
      <c r="H3248" s="22"/>
      <c r="I3248" s="22"/>
      <c r="K3248" s="22"/>
      <c r="L3248" s="22"/>
      <c r="M3248" s="22"/>
      <c r="O3248" s="22"/>
      <c r="P3248" s="22"/>
      <c r="Q3248" s="22"/>
    </row>
    <row r="3249" spans="2:17" x14ac:dyDescent="0.2">
      <c r="B3249" s="22"/>
      <c r="C3249" s="22"/>
      <c r="D3249" s="22"/>
      <c r="E3249" s="22"/>
      <c r="G3249" s="22"/>
      <c r="H3249" s="22"/>
      <c r="I3249" s="22"/>
      <c r="K3249" s="22"/>
      <c r="L3249" s="22"/>
      <c r="M3249" s="22"/>
      <c r="O3249" s="22"/>
      <c r="P3249" s="22"/>
      <c r="Q3249" s="22"/>
    </row>
    <row r="3250" spans="2:17" x14ac:dyDescent="0.2">
      <c r="B3250" s="22"/>
      <c r="C3250" s="22"/>
      <c r="D3250" s="22"/>
      <c r="E3250" s="22"/>
      <c r="G3250" s="22"/>
      <c r="H3250" s="22"/>
      <c r="I3250" s="22"/>
      <c r="K3250" s="22"/>
      <c r="L3250" s="22"/>
      <c r="M3250" s="22"/>
      <c r="O3250" s="22"/>
      <c r="P3250" s="22"/>
      <c r="Q3250" s="22"/>
    </row>
    <row r="3251" spans="2:17" x14ac:dyDescent="0.2">
      <c r="B3251" s="22"/>
      <c r="C3251" s="22"/>
      <c r="D3251" s="22"/>
      <c r="E3251" s="22"/>
      <c r="G3251" s="22"/>
      <c r="H3251" s="22"/>
      <c r="I3251" s="22"/>
      <c r="K3251" s="22"/>
      <c r="L3251" s="22"/>
      <c r="M3251" s="22"/>
      <c r="O3251" s="22"/>
      <c r="P3251" s="22"/>
      <c r="Q3251" s="22"/>
    </row>
    <row r="3252" spans="2:17" x14ac:dyDescent="0.2">
      <c r="B3252" s="22"/>
      <c r="C3252" s="22"/>
      <c r="D3252" s="22"/>
      <c r="E3252" s="22"/>
      <c r="G3252" s="22"/>
      <c r="H3252" s="22"/>
      <c r="I3252" s="22"/>
      <c r="K3252" s="22"/>
      <c r="L3252" s="22"/>
      <c r="M3252" s="22"/>
      <c r="O3252" s="22"/>
      <c r="P3252" s="22"/>
      <c r="Q3252" s="22"/>
    </row>
    <row r="3253" spans="2:17" x14ac:dyDescent="0.2">
      <c r="B3253" s="22"/>
      <c r="C3253" s="22"/>
      <c r="D3253" s="22"/>
      <c r="E3253" s="22"/>
      <c r="G3253" s="22"/>
      <c r="H3253" s="22"/>
      <c r="I3253" s="22"/>
      <c r="K3253" s="22"/>
      <c r="L3253" s="22"/>
      <c r="M3253" s="22"/>
      <c r="O3253" s="22"/>
      <c r="P3253" s="22"/>
      <c r="Q3253" s="22"/>
    </row>
    <row r="3254" spans="2:17" x14ac:dyDescent="0.2">
      <c r="B3254" s="22"/>
      <c r="C3254" s="22"/>
      <c r="D3254" s="22"/>
      <c r="E3254" s="22"/>
      <c r="G3254" s="22"/>
      <c r="H3254" s="22"/>
      <c r="I3254" s="22"/>
      <c r="K3254" s="22"/>
      <c r="L3254" s="22"/>
      <c r="M3254" s="22"/>
      <c r="O3254" s="22"/>
      <c r="P3254" s="22"/>
      <c r="Q3254" s="22"/>
    </row>
    <row r="3255" spans="2:17" x14ac:dyDescent="0.2">
      <c r="B3255" s="22"/>
      <c r="C3255" s="22"/>
      <c r="D3255" s="22"/>
      <c r="E3255" s="22"/>
      <c r="G3255" s="22"/>
      <c r="H3255" s="22"/>
      <c r="I3255" s="22"/>
      <c r="K3255" s="22"/>
      <c r="L3255" s="22"/>
      <c r="M3255" s="22"/>
      <c r="O3255" s="22"/>
      <c r="P3255" s="22"/>
      <c r="Q3255" s="22"/>
    </row>
    <row r="3256" spans="2:17" x14ac:dyDescent="0.2">
      <c r="B3256" s="22"/>
      <c r="C3256" s="22"/>
      <c r="D3256" s="22"/>
      <c r="E3256" s="22"/>
      <c r="G3256" s="22"/>
      <c r="H3256" s="22"/>
      <c r="I3256" s="22"/>
      <c r="K3256" s="22"/>
      <c r="L3256" s="22"/>
      <c r="M3256" s="22"/>
      <c r="O3256" s="22"/>
      <c r="P3256" s="22"/>
      <c r="Q3256" s="22"/>
    </row>
    <row r="3257" spans="2:17" x14ac:dyDescent="0.2">
      <c r="B3257" s="22"/>
      <c r="C3257" s="22"/>
      <c r="D3257" s="22"/>
      <c r="E3257" s="22"/>
      <c r="G3257" s="22"/>
      <c r="H3257" s="22"/>
      <c r="I3257" s="22"/>
      <c r="K3257" s="22"/>
      <c r="L3257" s="22"/>
      <c r="M3257" s="22"/>
      <c r="O3257" s="22"/>
      <c r="P3257" s="22"/>
      <c r="Q3257" s="22"/>
    </row>
    <row r="3258" spans="2:17" x14ac:dyDescent="0.2">
      <c r="B3258" s="22"/>
      <c r="C3258" s="22"/>
      <c r="D3258" s="22"/>
      <c r="E3258" s="22"/>
      <c r="G3258" s="22"/>
      <c r="H3258" s="22"/>
      <c r="I3258" s="22"/>
      <c r="K3258" s="22"/>
      <c r="L3258" s="22"/>
      <c r="M3258" s="22"/>
      <c r="O3258" s="22"/>
      <c r="P3258" s="22"/>
      <c r="Q3258" s="22"/>
    </row>
    <row r="3259" spans="2:17" x14ac:dyDescent="0.2">
      <c r="B3259" s="22"/>
      <c r="C3259" s="22"/>
      <c r="D3259" s="22"/>
      <c r="E3259" s="22"/>
      <c r="G3259" s="22"/>
      <c r="H3259" s="22"/>
      <c r="I3259" s="22"/>
      <c r="K3259" s="22"/>
      <c r="L3259" s="22"/>
      <c r="M3259" s="22"/>
      <c r="O3259" s="22"/>
      <c r="P3259" s="22"/>
      <c r="Q3259" s="22"/>
    </row>
    <row r="3260" spans="2:17" x14ac:dyDescent="0.2">
      <c r="B3260" s="22"/>
      <c r="C3260" s="22"/>
      <c r="D3260" s="22"/>
      <c r="E3260" s="22"/>
      <c r="G3260" s="22"/>
      <c r="H3260" s="22"/>
      <c r="I3260" s="22"/>
      <c r="K3260" s="22"/>
      <c r="L3260" s="22"/>
      <c r="M3260" s="22"/>
      <c r="O3260" s="22"/>
      <c r="P3260" s="22"/>
      <c r="Q3260" s="22"/>
    </row>
    <row r="3261" spans="2:17" x14ac:dyDescent="0.2">
      <c r="B3261" s="22"/>
      <c r="C3261" s="22"/>
      <c r="D3261" s="22"/>
      <c r="E3261" s="22"/>
      <c r="G3261" s="22"/>
      <c r="H3261" s="22"/>
      <c r="I3261" s="22"/>
      <c r="K3261" s="22"/>
      <c r="L3261" s="22"/>
      <c r="M3261" s="22"/>
      <c r="O3261" s="22"/>
      <c r="P3261" s="22"/>
      <c r="Q3261" s="22"/>
    </row>
    <row r="3262" spans="2:17" x14ac:dyDescent="0.2">
      <c r="B3262" s="22"/>
      <c r="C3262" s="22"/>
      <c r="D3262" s="22"/>
      <c r="E3262" s="22"/>
      <c r="G3262" s="22"/>
      <c r="H3262" s="22"/>
      <c r="I3262" s="22"/>
      <c r="K3262" s="22"/>
      <c r="L3262" s="22"/>
      <c r="M3262" s="22"/>
      <c r="O3262" s="22"/>
      <c r="P3262" s="22"/>
      <c r="Q3262" s="22"/>
    </row>
    <row r="3263" spans="2:17" x14ac:dyDescent="0.2">
      <c r="B3263" s="22"/>
      <c r="C3263" s="22"/>
      <c r="D3263" s="22"/>
      <c r="E3263" s="22"/>
      <c r="G3263" s="22"/>
      <c r="H3263" s="22"/>
      <c r="I3263" s="22"/>
      <c r="K3263" s="22"/>
      <c r="L3263" s="22"/>
      <c r="M3263" s="22"/>
      <c r="O3263" s="22"/>
      <c r="P3263" s="22"/>
      <c r="Q3263" s="22"/>
    </row>
    <row r="3264" spans="2:17" x14ac:dyDescent="0.2">
      <c r="B3264" s="22"/>
      <c r="C3264" s="22"/>
      <c r="D3264" s="22"/>
      <c r="E3264" s="22"/>
      <c r="G3264" s="22"/>
      <c r="H3264" s="22"/>
      <c r="I3264" s="22"/>
      <c r="K3264" s="22"/>
      <c r="L3264" s="22"/>
      <c r="M3264" s="22"/>
      <c r="O3264" s="22"/>
      <c r="P3264" s="22"/>
      <c r="Q3264" s="22"/>
    </row>
    <row r="3265" spans="2:17" x14ac:dyDescent="0.2">
      <c r="B3265" s="22"/>
      <c r="C3265" s="22"/>
      <c r="D3265" s="22"/>
      <c r="E3265" s="22"/>
      <c r="G3265" s="22"/>
      <c r="H3265" s="22"/>
      <c r="I3265" s="22"/>
      <c r="K3265" s="22"/>
      <c r="L3265" s="22"/>
      <c r="M3265" s="22"/>
      <c r="O3265" s="22"/>
      <c r="P3265" s="22"/>
      <c r="Q3265" s="22"/>
    </row>
    <row r="3266" spans="2:17" x14ac:dyDescent="0.2">
      <c r="B3266" s="22"/>
      <c r="C3266" s="22"/>
      <c r="D3266" s="22"/>
      <c r="E3266" s="22"/>
      <c r="G3266" s="22"/>
      <c r="H3266" s="22"/>
      <c r="I3266" s="22"/>
      <c r="K3266" s="22"/>
      <c r="L3266" s="22"/>
      <c r="M3266" s="22"/>
      <c r="O3266" s="22"/>
      <c r="P3266" s="22"/>
      <c r="Q3266" s="22"/>
    </row>
    <row r="3267" spans="2:17" x14ac:dyDescent="0.2">
      <c r="B3267" s="22"/>
      <c r="C3267" s="22"/>
      <c r="D3267" s="22"/>
      <c r="E3267" s="22"/>
      <c r="G3267" s="22"/>
      <c r="H3267" s="22"/>
      <c r="I3267" s="22"/>
      <c r="K3267" s="22"/>
      <c r="L3267" s="22"/>
      <c r="M3267" s="22"/>
      <c r="O3267" s="22"/>
      <c r="P3267" s="22"/>
      <c r="Q3267" s="22"/>
    </row>
    <row r="3268" spans="2:17" x14ac:dyDescent="0.2">
      <c r="B3268" s="22"/>
      <c r="C3268" s="22"/>
      <c r="D3268" s="22"/>
      <c r="E3268" s="22"/>
      <c r="G3268" s="22"/>
      <c r="H3268" s="22"/>
      <c r="I3268" s="22"/>
      <c r="K3268" s="22"/>
      <c r="L3268" s="22"/>
      <c r="M3268" s="22"/>
      <c r="O3268" s="22"/>
      <c r="P3268" s="22"/>
      <c r="Q3268" s="22"/>
    </row>
    <row r="3269" spans="2:17" x14ac:dyDescent="0.2">
      <c r="B3269" s="22"/>
      <c r="C3269" s="22"/>
      <c r="D3269" s="22"/>
      <c r="E3269" s="22"/>
      <c r="G3269" s="22"/>
      <c r="H3269" s="22"/>
      <c r="I3269" s="22"/>
      <c r="K3269" s="22"/>
      <c r="L3269" s="22"/>
      <c r="M3269" s="22"/>
      <c r="O3269" s="22"/>
      <c r="P3269" s="22"/>
      <c r="Q3269" s="22"/>
    </row>
    <row r="3270" spans="2:17" x14ac:dyDescent="0.2">
      <c r="B3270" s="22"/>
      <c r="C3270" s="22"/>
      <c r="D3270" s="22"/>
      <c r="E3270" s="22"/>
      <c r="G3270" s="22"/>
      <c r="H3270" s="22"/>
      <c r="I3270" s="22"/>
      <c r="K3270" s="22"/>
      <c r="L3270" s="22"/>
      <c r="M3270" s="22"/>
      <c r="O3270" s="22"/>
      <c r="P3270" s="22"/>
      <c r="Q3270" s="22"/>
    </row>
    <row r="3271" spans="2:17" x14ac:dyDescent="0.2">
      <c r="B3271" s="22"/>
      <c r="C3271" s="22"/>
      <c r="D3271" s="22"/>
      <c r="E3271" s="22"/>
      <c r="G3271" s="22"/>
      <c r="H3271" s="22"/>
      <c r="I3271" s="22"/>
      <c r="K3271" s="22"/>
      <c r="L3271" s="22"/>
      <c r="M3271" s="22"/>
      <c r="O3271" s="22"/>
      <c r="P3271" s="22"/>
      <c r="Q3271" s="22"/>
    </row>
    <row r="3272" spans="2:17" x14ac:dyDescent="0.2">
      <c r="B3272" s="22"/>
      <c r="C3272" s="22"/>
      <c r="D3272" s="22"/>
      <c r="E3272" s="22"/>
      <c r="G3272" s="22"/>
      <c r="H3272" s="22"/>
      <c r="I3272" s="22"/>
      <c r="K3272" s="22"/>
      <c r="L3272" s="22"/>
      <c r="M3272" s="22"/>
      <c r="O3272" s="22"/>
      <c r="P3272" s="22"/>
      <c r="Q3272" s="22"/>
    </row>
    <row r="3273" spans="2:17" x14ac:dyDescent="0.2">
      <c r="B3273" s="22"/>
      <c r="C3273" s="22"/>
      <c r="D3273" s="22"/>
      <c r="E3273" s="22"/>
      <c r="G3273" s="22"/>
      <c r="H3273" s="22"/>
      <c r="I3273" s="22"/>
      <c r="K3273" s="22"/>
      <c r="L3273" s="22"/>
      <c r="M3273" s="22"/>
      <c r="O3273" s="22"/>
      <c r="P3273" s="22"/>
      <c r="Q3273" s="22"/>
    </row>
    <row r="3274" spans="2:17" x14ac:dyDescent="0.2">
      <c r="B3274" s="22"/>
      <c r="C3274" s="22"/>
      <c r="D3274" s="22"/>
      <c r="E3274" s="22"/>
      <c r="G3274" s="22"/>
      <c r="H3274" s="22"/>
      <c r="I3274" s="22"/>
      <c r="K3274" s="22"/>
      <c r="L3274" s="22"/>
      <c r="M3274" s="22"/>
      <c r="O3274" s="22"/>
      <c r="P3274" s="22"/>
      <c r="Q3274" s="22"/>
    </row>
    <row r="3275" spans="2:17" x14ac:dyDescent="0.2">
      <c r="B3275" s="22"/>
      <c r="C3275" s="22"/>
      <c r="D3275" s="22"/>
      <c r="E3275" s="22"/>
      <c r="G3275" s="22"/>
      <c r="H3275" s="22"/>
      <c r="I3275" s="22"/>
      <c r="K3275" s="22"/>
      <c r="L3275" s="22"/>
      <c r="M3275" s="22"/>
      <c r="O3275" s="22"/>
      <c r="P3275" s="22"/>
      <c r="Q3275" s="22"/>
    </row>
    <row r="3276" spans="2:17" x14ac:dyDescent="0.2">
      <c r="B3276" s="22"/>
      <c r="C3276" s="22"/>
      <c r="D3276" s="22"/>
      <c r="E3276" s="22"/>
      <c r="G3276" s="22"/>
      <c r="H3276" s="22"/>
      <c r="I3276" s="22"/>
      <c r="K3276" s="22"/>
      <c r="L3276" s="22"/>
      <c r="M3276" s="22"/>
      <c r="O3276" s="22"/>
      <c r="P3276" s="22"/>
      <c r="Q3276" s="22"/>
    </row>
    <row r="3277" spans="2:17" x14ac:dyDescent="0.2">
      <c r="B3277" s="22"/>
      <c r="C3277" s="22"/>
      <c r="D3277" s="22"/>
      <c r="E3277" s="22"/>
      <c r="G3277" s="22"/>
      <c r="H3277" s="22"/>
      <c r="I3277" s="22"/>
      <c r="K3277" s="22"/>
      <c r="L3277" s="22"/>
      <c r="M3277" s="22"/>
      <c r="O3277" s="22"/>
      <c r="P3277" s="22"/>
      <c r="Q3277" s="22"/>
    </row>
    <row r="3278" spans="2:17" x14ac:dyDescent="0.2">
      <c r="B3278" s="22"/>
      <c r="C3278" s="22"/>
      <c r="D3278" s="22"/>
      <c r="E3278" s="22"/>
      <c r="G3278" s="22"/>
      <c r="H3278" s="22"/>
      <c r="I3278" s="22"/>
      <c r="K3278" s="22"/>
      <c r="L3278" s="22"/>
      <c r="M3278" s="22"/>
      <c r="O3278" s="22"/>
      <c r="P3278" s="22"/>
      <c r="Q3278" s="22"/>
    </row>
    <row r="3279" spans="2:17" x14ac:dyDescent="0.2">
      <c r="B3279" s="22"/>
      <c r="C3279" s="22"/>
      <c r="D3279" s="22"/>
      <c r="E3279" s="22"/>
      <c r="G3279" s="22"/>
      <c r="H3279" s="22"/>
      <c r="I3279" s="22"/>
      <c r="K3279" s="22"/>
      <c r="L3279" s="22"/>
      <c r="M3279" s="22"/>
      <c r="O3279" s="22"/>
      <c r="P3279" s="22"/>
      <c r="Q3279" s="22"/>
    </row>
    <row r="3280" spans="2:17" x14ac:dyDescent="0.2">
      <c r="B3280" s="22"/>
      <c r="C3280" s="22"/>
      <c r="D3280" s="22"/>
      <c r="E3280" s="22"/>
      <c r="G3280" s="22"/>
      <c r="H3280" s="22"/>
      <c r="I3280" s="22"/>
      <c r="K3280" s="22"/>
      <c r="L3280" s="22"/>
      <c r="M3280" s="22"/>
      <c r="O3280" s="22"/>
      <c r="P3280" s="22"/>
      <c r="Q3280" s="22"/>
    </row>
    <row r="3281" spans="2:17" x14ac:dyDescent="0.2">
      <c r="B3281" s="22"/>
      <c r="C3281" s="22"/>
      <c r="D3281" s="22"/>
      <c r="E3281" s="22"/>
      <c r="G3281" s="22"/>
      <c r="H3281" s="22"/>
      <c r="I3281" s="22"/>
      <c r="K3281" s="22"/>
      <c r="L3281" s="22"/>
      <c r="M3281" s="22"/>
      <c r="O3281" s="22"/>
      <c r="P3281" s="22"/>
      <c r="Q3281" s="22"/>
    </row>
    <row r="3282" spans="2:17" x14ac:dyDescent="0.2">
      <c r="B3282" s="22"/>
      <c r="C3282" s="22"/>
      <c r="D3282" s="22"/>
      <c r="E3282" s="22"/>
      <c r="G3282" s="22"/>
      <c r="H3282" s="22"/>
      <c r="I3282" s="22"/>
      <c r="K3282" s="22"/>
      <c r="L3282" s="22"/>
      <c r="M3282" s="22"/>
      <c r="O3282" s="22"/>
      <c r="P3282" s="22"/>
      <c r="Q3282" s="22"/>
    </row>
    <row r="3283" spans="2:17" x14ac:dyDescent="0.2">
      <c r="B3283" s="22"/>
      <c r="C3283" s="22"/>
      <c r="D3283" s="22"/>
      <c r="E3283" s="22"/>
      <c r="G3283" s="22"/>
      <c r="H3283" s="22"/>
      <c r="I3283" s="22"/>
      <c r="K3283" s="22"/>
      <c r="L3283" s="22"/>
      <c r="M3283" s="22"/>
      <c r="O3283" s="22"/>
      <c r="P3283" s="22"/>
      <c r="Q3283" s="22"/>
    </row>
    <row r="3284" spans="2:17" x14ac:dyDescent="0.2">
      <c r="B3284" s="22"/>
      <c r="C3284" s="22"/>
      <c r="D3284" s="22"/>
      <c r="E3284" s="22"/>
      <c r="G3284" s="22"/>
      <c r="H3284" s="22"/>
      <c r="I3284" s="22"/>
      <c r="K3284" s="22"/>
      <c r="L3284" s="22"/>
      <c r="M3284" s="22"/>
      <c r="O3284" s="22"/>
      <c r="P3284" s="22"/>
      <c r="Q3284" s="22"/>
    </row>
    <row r="3285" spans="2:17" x14ac:dyDescent="0.2">
      <c r="B3285" s="22"/>
      <c r="C3285" s="22"/>
      <c r="D3285" s="22"/>
      <c r="E3285" s="22"/>
      <c r="G3285" s="22"/>
      <c r="H3285" s="22"/>
      <c r="I3285" s="22"/>
      <c r="K3285" s="22"/>
      <c r="L3285" s="22"/>
      <c r="M3285" s="22"/>
      <c r="O3285" s="22"/>
      <c r="P3285" s="22"/>
      <c r="Q3285" s="22"/>
    </row>
    <row r="3286" spans="2:17" x14ac:dyDescent="0.2">
      <c r="B3286" s="22"/>
      <c r="C3286" s="22"/>
      <c r="D3286" s="22"/>
      <c r="E3286" s="22"/>
      <c r="G3286" s="22"/>
      <c r="H3286" s="22"/>
      <c r="I3286" s="22"/>
      <c r="K3286" s="22"/>
      <c r="L3286" s="22"/>
      <c r="M3286" s="22"/>
      <c r="O3286" s="22"/>
      <c r="P3286" s="22"/>
      <c r="Q3286" s="22"/>
    </row>
    <row r="3287" spans="2:17" x14ac:dyDescent="0.2">
      <c r="B3287" s="22"/>
      <c r="C3287" s="22"/>
      <c r="D3287" s="22"/>
      <c r="E3287" s="22"/>
      <c r="G3287" s="22"/>
      <c r="H3287" s="22"/>
      <c r="I3287" s="22"/>
      <c r="K3287" s="22"/>
      <c r="L3287" s="22"/>
      <c r="M3287" s="22"/>
      <c r="O3287" s="22"/>
      <c r="P3287" s="22"/>
      <c r="Q3287" s="22"/>
    </row>
    <row r="3288" spans="2:17" x14ac:dyDescent="0.2">
      <c r="B3288" s="22"/>
      <c r="C3288" s="22"/>
      <c r="D3288" s="22"/>
      <c r="E3288" s="22"/>
      <c r="G3288" s="22"/>
      <c r="H3288" s="22"/>
      <c r="I3288" s="22"/>
      <c r="K3288" s="22"/>
      <c r="L3288" s="22"/>
      <c r="M3288" s="22"/>
      <c r="O3288" s="22"/>
      <c r="P3288" s="22"/>
      <c r="Q3288" s="22"/>
    </row>
    <row r="3289" spans="2:17" x14ac:dyDescent="0.2">
      <c r="B3289" s="22"/>
      <c r="C3289" s="22"/>
      <c r="D3289" s="22"/>
      <c r="E3289" s="22"/>
      <c r="G3289" s="22"/>
      <c r="H3289" s="22"/>
      <c r="I3289" s="22"/>
      <c r="K3289" s="22"/>
      <c r="L3289" s="22"/>
      <c r="M3289" s="22"/>
      <c r="O3289" s="22"/>
      <c r="P3289" s="22"/>
      <c r="Q3289" s="22"/>
    </row>
    <row r="3290" spans="2:17" x14ac:dyDescent="0.2">
      <c r="B3290" s="22"/>
      <c r="C3290" s="22"/>
      <c r="D3290" s="22"/>
      <c r="E3290" s="22"/>
      <c r="G3290" s="22"/>
      <c r="H3290" s="22"/>
      <c r="I3290" s="22"/>
      <c r="K3290" s="22"/>
      <c r="L3290" s="22"/>
      <c r="M3290" s="22"/>
      <c r="O3290" s="22"/>
      <c r="P3290" s="22"/>
      <c r="Q3290" s="22"/>
    </row>
    <row r="3291" spans="2:17" x14ac:dyDescent="0.2">
      <c r="B3291" s="22"/>
      <c r="C3291" s="22"/>
      <c r="D3291" s="22"/>
      <c r="E3291" s="22"/>
      <c r="G3291" s="22"/>
      <c r="H3291" s="22"/>
      <c r="I3291" s="22"/>
      <c r="K3291" s="22"/>
      <c r="L3291" s="22"/>
      <c r="M3291" s="22"/>
      <c r="O3291" s="22"/>
      <c r="P3291" s="22"/>
      <c r="Q3291" s="22"/>
    </row>
    <row r="3292" spans="2:17" x14ac:dyDescent="0.2">
      <c r="B3292" s="22"/>
      <c r="C3292" s="22"/>
      <c r="D3292" s="22"/>
      <c r="E3292" s="22"/>
      <c r="G3292" s="22"/>
      <c r="H3292" s="22"/>
      <c r="I3292" s="22"/>
      <c r="K3292" s="22"/>
      <c r="L3292" s="22"/>
      <c r="M3292" s="22"/>
      <c r="O3292" s="22"/>
      <c r="P3292" s="22"/>
      <c r="Q3292" s="22"/>
    </row>
    <row r="3293" spans="2:17" x14ac:dyDescent="0.2">
      <c r="B3293" s="22"/>
      <c r="C3293" s="22"/>
      <c r="D3293" s="22"/>
      <c r="E3293" s="22"/>
      <c r="G3293" s="22"/>
      <c r="H3293" s="22"/>
      <c r="I3293" s="22"/>
      <c r="K3293" s="22"/>
      <c r="L3293" s="22"/>
      <c r="M3293" s="22"/>
      <c r="O3293" s="22"/>
      <c r="P3293" s="22"/>
      <c r="Q3293" s="22"/>
    </row>
    <row r="3294" spans="2:17" x14ac:dyDescent="0.2">
      <c r="B3294" s="22"/>
      <c r="C3294" s="22"/>
      <c r="D3294" s="22"/>
      <c r="E3294" s="22"/>
      <c r="G3294" s="22"/>
      <c r="H3294" s="22"/>
      <c r="I3294" s="22"/>
      <c r="K3294" s="22"/>
      <c r="L3294" s="22"/>
      <c r="M3294" s="22"/>
      <c r="O3294" s="22"/>
      <c r="P3294" s="22"/>
      <c r="Q3294" s="22"/>
    </row>
    <row r="3295" spans="2:17" x14ac:dyDescent="0.2">
      <c r="B3295" s="22"/>
      <c r="C3295" s="22"/>
      <c r="D3295" s="22"/>
      <c r="E3295" s="22"/>
      <c r="G3295" s="22"/>
      <c r="H3295" s="22"/>
      <c r="I3295" s="22"/>
      <c r="K3295" s="22"/>
      <c r="L3295" s="22"/>
      <c r="M3295" s="22"/>
      <c r="O3295" s="22"/>
      <c r="P3295" s="22"/>
      <c r="Q3295" s="22"/>
    </row>
    <row r="3296" spans="2:17" x14ac:dyDescent="0.2">
      <c r="B3296" s="22"/>
      <c r="C3296" s="22"/>
      <c r="D3296" s="22"/>
      <c r="E3296" s="22"/>
      <c r="G3296" s="22"/>
      <c r="H3296" s="22"/>
      <c r="I3296" s="22"/>
      <c r="K3296" s="22"/>
      <c r="L3296" s="22"/>
      <c r="M3296" s="22"/>
      <c r="O3296" s="22"/>
      <c r="P3296" s="22"/>
      <c r="Q3296" s="22"/>
    </row>
    <row r="3297" spans="2:17" x14ac:dyDescent="0.2">
      <c r="B3297" s="22"/>
      <c r="C3297" s="22"/>
      <c r="D3297" s="22"/>
      <c r="E3297" s="22"/>
      <c r="G3297" s="22"/>
      <c r="H3297" s="22"/>
      <c r="I3297" s="22"/>
      <c r="K3297" s="22"/>
      <c r="L3297" s="22"/>
      <c r="M3297" s="22"/>
      <c r="O3297" s="22"/>
      <c r="P3297" s="22"/>
      <c r="Q3297" s="22"/>
    </row>
    <row r="3298" spans="2:17" x14ac:dyDescent="0.2">
      <c r="B3298" s="22"/>
      <c r="C3298" s="22"/>
      <c r="D3298" s="22"/>
      <c r="E3298" s="22"/>
      <c r="G3298" s="22"/>
      <c r="H3298" s="22"/>
      <c r="I3298" s="22"/>
      <c r="K3298" s="22"/>
      <c r="L3298" s="22"/>
      <c r="M3298" s="22"/>
      <c r="O3298" s="22"/>
      <c r="P3298" s="22"/>
      <c r="Q3298" s="22"/>
    </row>
    <row r="3299" spans="2:17" x14ac:dyDescent="0.2">
      <c r="B3299" s="22"/>
      <c r="C3299" s="22"/>
      <c r="D3299" s="22"/>
      <c r="E3299" s="22"/>
      <c r="G3299" s="22"/>
      <c r="H3299" s="22"/>
      <c r="I3299" s="22"/>
      <c r="K3299" s="22"/>
      <c r="L3299" s="22"/>
      <c r="M3299" s="22"/>
      <c r="O3299" s="22"/>
      <c r="P3299" s="22"/>
      <c r="Q3299" s="22"/>
    </row>
    <row r="3300" spans="2:17" x14ac:dyDescent="0.2">
      <c r="B3300" s="22"/>
      <c r="C3300" s="22"/>
      <c r="D3300" s="22"/>
      <c r="E3300" s="22"/>
      <c r="G3300" s="22"/>
      <c r="H3300" s="22"/>
      <c r="I3300" s="22"/>
      <c r="K3300" s="22"/>
      <c r="L3300" s="22"/>
      <c r="M3300" s="22"/>
      <c r="O3300" s="22"/>
      <c r="P3300" s="22"/>
      <c r="Q3300" s="22"/>
    </row>
    <row r="3301" spans="2:17" x14ac:dyDescent="0.2">
      <c r="B3301" s="22"/>
      <c r="C3301" s="22"/>
      <c r="D3301" s="22"/>
      <c r="E3301" s="22"/>
      <c r="G3301" s="22"/>
      <c r="H3301" s="22"/>
      <c r="I3301" s="22"/>
      <c r="K3301" s="22"/>
      <c r="L3301" s="22"/>
      <c r="M3301" s="22"/>
      <c r="O3301" s="22"/>
      <c r="P3301" s="22"/>
      <c r="Q3301" s="22"/>
    </row>
    <row r="3302" spans="2:17" x14ac:dyDescent="0.2">
      <c r="B3302" s="22"/>
      <c r="C3302" s="22"/>
      <c r="D3302" s="22"/>
      <c r="E3302" s="22"/>
      <c r="G3302" s="22"/>
      <c r="H3302" s="22"/>
      <c r="I3302" s="22"/>
      <c r="K3302" s="22"/>
      <c r="L3302" s="22"/>
      <c r="M3302" s="22"/>
      <c r="O3302" s="22"/>
      <c r="P3302" s="22"/>
      <c r="Q3302" s="22"/>
    </row>
    <row r="3303" spans="2:17" x14ac:dyDescent="0.2">
      <c r="B3303" s="22"/>
      <c r="C3303" s="22"/>
      <c r="D3303" s="22"/>
      <c r="E3303" s="22"/>
      <c r="G3303" s="22"/>
      <c r="H3303" s="22"/>
      <c r="I3303" s="22"/>
      <c r="K3303" s="22"/>
      <c r="L3303" s="22"/>
      <c r="M3303" s="22"/>
      <c r="O3303" s="22"/>
      <c r="P3303" s="22"/>
      <c r="Q3303" s="22"/>
    </row>
    <row r="3304" spans="2:17" x14ac:dyDescent="0.2">
      <c r="B3304" s="22"/>
      <c r="C3304" s="22"/>
      <c r="D3304" s="22"/>
      <c r="E3304" s="22"/>
      <c r="G3304" s="22"/>
      <c r="H3304" s="22"/>
      <c r="I3304" s="22"/>
      <c r="K3304" s="22"/>
      <c r="L3304" s="22"/>
      <c r="M3304" s="22"/>
      <c r="O3304" s="22"/>
      <c r="P3304" s="22"/>
      <c r="Q3304" s="22"/>
    </row>
    <row r="3305" spans="2:17" x14ac:dyDescent="0.2">
      <c r="B3305" s="22"/>
      <c r="C3305" s="22"/>
      <c r="D3305" s="22"/>
      <c r="E3305" s="22"/>
      <c r="G3305" s="22"/>
      <c r="H3305" s="22"/>
      <c r="I3305" s="22"/>
      <c r="K3305" s="22"/>
      <c r="L3305" s="22"/>
      <c r="M3305" s="22"/>
      <c r="O3305" s="22"/>
      <c r="P3305" s="22"/>
      <c r="Q3305" s="22"/>
    </row>
    <row r="3306" spans="2:17" x14ac:dyDescent="0.2">
      <c r="B3306" s="22"/>
      <c r="C3306" s="22"/>
      <c r="D3306" s="22"/>
      <c r="E3306" s="22"/>
      <c r="G3306" s="22"/>
      <c r="H3306" s="22"/>
      <c r="I3306" s="22"/>
      <c r="K3306" s="22"/>
      <c r="L3306" s="22"/>
      <c r="M3306" s="22"/>
      <c r="O3306" s="22"/>
      <c r="P3306" s="22"/>
      <c r="Q3306" s="22"/>
    </row>
    <row r="3307" spans="2:17" x14ac:dyDescent="0.2">
      <c r="B3307" s="22"/>
      <c r="C3307" s="22"/>
      <c r="D3307" s="22"/>
      <c r="E3307" s="22"/>
      <c r="G3307" s="22"/>
      <c r="H3307" s="22"/>
      <c r="I3307" s="22"/>
      <c r="K3307" s="22"/>
      <c r="L3307" s="22"/>
      <c r="M3307" s="22"/>
      <c r="O3307" s="22"/>
      <c r="P3307" s="22"/>
      <c r="Q3307" s="22"/>
    </row>
    <row r="3308" spans="2:17" x14ac:dyDescent="0.2">
      <c r="B3308" s="22"/>
      <c r="C3308" s="22"/>
      <c r="D3308" s="22"/>
      <c r="E3308" s="22"/>
      <c r="G3308" s="22"/>
      <c r="H3308" s="22"/>
      <c r="I3308" s="22"/>
      <c r="K3308" s="22"/>
      <c r="L3308" s="22"/>
      <c r="M3308" s="22"/>
      <c r="O3308" s="22"/>
      <c r="P3308" s="22"/>
      <c r="Q3308" s="22"/>
    </row>
    <row r="3309" spans="2:17" x14ac:dyDescent="0.2">
      <c r="B3309" s="22"/>
      <c r="C3309" s="22"/>
      <c r="D3309" s="22"/>
      <c r="E3309" s="22"/>
      <c r="G3309" s="22"/>
      <c r="H3309" s="22"/>
      <c r="I3309" s="22"/>
      <c r="K3309" s="22"/>
      <c r="L3309" s="22"/>
      <c r="M3309" s="22"/>
      <c r="O3309" s="22"/>
      <c r="P3309" s="22"/>
      <c r="Q3309" s="22"/>
    </row>
    <row r="3310" spans="2:17" x14ac:dyDescent="0.2">
      <c r="B3310" s="22"/>
      <c r="C3310" s="22"/>
      <c r="D3310" s="22"/>
      <c r="E3310" s="22"/>
      <c r="G3310" s="22"/>
      <c r="H3310" s="22"/>
      <c r="I3310" s="22"/>
      <c r="K3310" s="22"/>
      <c r="L3310" s="22"/>
      <c r="M3310" s="22"/>
      <c r="O3310" s="22"/>
      <c r="P3310" s="22"/>
      <c r="Q3310" s="22"/>
    </row>
    <row r="3311" spans="2:17" x14ac:dyDescent="0.2">
      <c r="B3311" s="22"/>
      <c r="C3311" s="22"/>
      <c r="D3311" s="22"/>
      <c r="E3311" s="22"/>
      <c r="G3311" s="22"/>
      <c r="H3311" s="22"/>
      <c r="I3311" s="22"/>
      <c r="K3311" s="22"/>
      <c r="L3311" s="22"/>
      <c r="M3311" s="22"/>
      <c r="O3311" s="22"/>
      <c r="P3311" s="22"/>
      <c r="Q3311" s="22"/>
    </row>
    <row r="3312" spans="2:17" x14ac:dyDescent="0.2">
      <c r="B3312" s="22"/>
      <c r="C3312" s="22"/>
      <c r="D3312" s="22"/>
      <c r="E3312" s="22"/>
      <c r="G3312" s="22"/>
      <c r="H3312" s="22"/>
      <c r="I3312" s="22"/>
      <c r="K3312" s="22"/>
      <c r="L3312" s="22"/>
      <c r="M3312" s="22"/>
      <c r="O3312" s="22"/>
      <c r="P3312" s="22"/>
      <c r="Q3312" s="22"/>
    </row>
    <row r="3313" spans="2:17" x14ac:dyDescent="0.2">
      <c r="B3313" s="22"/>
      <c r="C3313" s="22"/>
      <c r="D3313" s="22"/>
      <c r="E3313" s="22"/>
      <c r="G3313" s="22"/>
      <c r="H3313" s="22"/>
      <c r="I3313" s="22"/>
      <c r="K3313" s="22"/>
      <c r="L3313" s="22"/>
      <c r="M3313" s="22"/>
      <c r="O3313" s="22"/>
      <c r="P3313" s="22"/>
      <c r="Q3313" s="22"/>
    </row>
    <row r="3314" spans="2:17" x14ac:dyDescent="0.2">
      <c r="B3314" s="22"/>
      <c r="C3314" s="22"/>
      <c r="D3314" s="22"/>
      <c r="E3314" s="22"/>
      <c r="G3314" s="22"/>
      <c r="H3314" s="22"/>
      <c r="I3314" s="22"/>
      <c r="K3314" s="22"/>
      <c r="L3314" s="22"/>
      <c r="M3314" s="22"/>
      <c r="O3314" s="22"/>
      <c r="P3314" s="22"/>
      <c r="Q3314" s="22"/>
    </row>
    <row r="3315" spans="2:17" x14ac:dyDescent="0.2">
      <c r="B3315" s="22"/>
      <c r="C3315" s="22"/>
      <c r="D3315" s="22"/>
      <c r="E3315" s="22"/>
      <c r="G3315" s="22"/>
      <c r="H3315" s="22"/>
      <c r="I3315" s="22"/>
      <c r="K3315" s="22"/>
      <c r="L3315" s="22"/>
      <c r="M3315" s="22"/>
      <c r="O3315" s="22"/>
      <c r="P3315" s="22"/>
      <c r="Q3315" s="22"/>
    </row>
    <row r="3316" spans="2:17" x14ac:dyDescent="0.2">
      <c r="B3316" s="22"/>
      <c r="C3316" s="22"/>
      <c r="D3316" s="22"/>
      <c r="E3316" s="22"/>
      <c r="G3316" s="22"/>
      <c r="H3316" s="22"/>
      <c r="I3316" s="22"/>
      <c r="K3316" s="22"/>
      <c r="L3316" s="22"/>
      <c r="M3316" s="22"/>
      <c r="O3316" s="22"/>
      <c r="P3316" s="22"/>
      <c r="Q3316" s="22"/>
    </row>
    <row r="3317" spans="2:17" x14ac:dyDescent="0.2">
      <c r="B3317" s="22"/>
      <c r="C3317" s="22"/>
      <c r="D3317" s="22"/>
      <c r="E3317" s="22"/>
      <c r="G3317" s="22"/>
      <c r="H3317" s="22"/>
      <c r="I3317" s="22"/>
      <c r="K3317" s="22"/>
      <c r="L3317" s="22"/>
      <c r="M3317" s="22"/>
      <c r="O3317" s="22"/>
      <c r="P3317" s="22"/>
      <c r="Q3317" s="22"/>
    </row>
    <row r="3318" spans="2:17" x14ac:dyDescent="0.2">
      <c r="B3318" s="22"/>
      <c r="C3318" s="22"/>
      <c r="D3318" s="22"/>
      <c r="E3318" s="22"/>
      <c r="G3318" s="22"/>
      <c r="H3318" s="22"/>
      <c r="I3318" s="22"/>
      <c r="K3318" s="22"/>
      <c r="L3318" s="22"/>
      <c r="M3318" s="22"/>
      <c r="O3318" s="22"/>
      <c r="P3318" s="22"/>
      <c r="Q3318" s="22"/>
    </row>
    <row r="3319" spans="2:17" x14ac:dyDescent="0.2">
      <c r="B3319" s="22"/>
      <c r="C3319" s="22"/>
      <c r="D3319" s="22"/>
      <c r="E3319" s="22"/>
      <c r="G3319" s="22"/>
      <c r="H3319" s="22"/>
      <c r="I3319" s="22"/>
      <c r="K3319" s="22"/>
      <c r="L3319" s="22"/>
      <c r="M3319" s="22"/>
      <c r="O3319" s="22"/>
      <c r="P3319" s="22"/>
      <c r="Q3319" s="22"/>
    </row>
    <row r="3320" spans="2:17" x14ac:dyDescent="0.2">
      <c r="B3320" s="22"/>
      <c r="C3320" s="22"/>
      <c r="D3320" s="22"/>
      <c r="E3320" s="22"/>
      <c r="G3320" s="22"/>
      <c r="H3320" s="22"/>
      <c r="I3320" s="22"/>
      <c r="K3320" s="22"/>
      <c r="L3320" s="22"/>
      <c r="M3320" s="22"/>
      <c r="O3320" s="22"/>
      <c r="P3320" s="22"/>
      <c r="Q3320" s="22"/>
    </row>
    <row r="3321" spans="2:17" x14ac:dyDescent="0.2">
      <c r="B3321" s="22"/>
      <c r="C3321" s="22"/>
      <c r="D3321" s="22"/>
      <c r="E3321" s="22"/>
      <c r="G3321" s="22"/>
      <c r="H3321" s="22"/>
      <c r="I3321" s="22"/>
      <c r="K3321" s="22"/>
      <c r="L3321" s="22"/>
      <c r="M3321" s="22"/>
      <c r="O3321" s="22"/>
      <c r="P3321" s="22"/>
      <c r="Q3321" s="22"/>
    </row>
    <row r="3322" spans="2:17" x14ac:dyDescent="0.2">
      <c r="B3322" s="22"/>
      <c r="C3322" s="22"/>
      <c r="D3322" s="22"/>
      <c r="E3322" s="22"/>
      <c r="G3322" s="22"/>
      <c r="H3322" s="22"/>
      <c r="I3322" s="22"/>
      <c r="K3322" s="22"/>
      <c r="L3322" s="22"/>
      <c r="M3322" s="22"/>
      <c r="O3322" s="22"/>
      <c r="P3322" s="22"/>
      <c r="Q3322" s="22"/>
    </row>
    <row r="3323" spans="2:17" x14ac:dyDescent="0.2">
      <c r="B3323" s="22"/>
      <c r="C3323" s="22"/>
      <c r="D3323" s="22"/>
      <c r="E3323" s="22"/>
      <c r="G3323" s="22"/>
      <c r="H3323" s="22"/>
      <c r="I3323" s="22"/>
      <c r="K3323" s="22"/>
      <c r="L3323" s="22"/>
      <c r="M3323" s="22"/>
      <c r="O3323" s="22"/>
      <c r="P3323" s="22"/>
      <c r="Q3323" s="22"/>
    </row>
    <row r="3324" spans="2:17" x14ac:dyDescent="0.2">
      <c r="B3324" s="22"/>
      <c r="C3324" s="22"/>
      <c r="D3324" s="22"/>
      <c r="E3324" s="22"/>
      <c r="G3324" s="22"/>
      <c r="H3324" s="22"/>
      <c r="I3324" s="22"/>
      <c r="K3324" s="22"/>
      <c r="L3324" s="22"/>
      <c r="M3324" s="22"/>
      <c r="O3324" s="22"/>
      <c r="P3324" s="22"/>
      <c r="Q3324" s="22"/>
    </row>
    <row r="3325" spans="2:17" x14ac:dyDescent="0.2">
      <c r="B3325" s="22"/>
      <c r="C3325" s="22"/>
      <c r="D3325" s="22"/>
      <c r="E3325" s="22"/>
      <c r="G3325" s="22"/>
      <c r="H3325" s="22"/>
      <c r="I3325" s="22"/>
      <c r="K3325" s="22"/>
      <c r="L3325" s="22"/>
      <c r="M3325" s="22"/>
      <c r="O3325" s="22"/>
      <c r="P3325" s="22"/>
      <c r="Q3325" s="22"/>
    </row>
    <row r="3326" spans="2:17" x14ac:dyDescent="0.2">
      <c r="B3326" s="22"/>
      <c r="C3326" s="22"/>
      <c r="D3326" s="22"/>
      <c r="E3326" s="22"/>
      <c r="G3326" s="22"/>
      <c r="H3326" s="22"/>
      <c r="I3326" s="22"/>
      <c r="K3326" s="22"/>
      <c r="L3326" s="22"/>
      <c r="M3326" s="22"/>
      <c r="O3326" s="22"/>
      <c r="P3326" s="22"/>
      <c r="Q3326" s="22"/>
    </row>
    <row r="3327" spans="2:17" x14ac:dyDescent="0.2">
      <c r="B3327" s="22"/>
      <c r="C3327" s="22"/>
      <c r="D3327" s="22"/>
      <c r="E3327" s="22"/>
      <c r="G3327" s="22"/>
      <c r="H3327" s="22"/>
      <c r="I3327" s="22"/>
      <c r="K3327" s="22"/>
      <c r="L3327" s="22"/>
      <c r="M3327" s="22"/>
      <c r="O3327" s="22"/>
      <c r="P3327" s="22"/>
      <c r="Q3327" s="22"/>
    </row>
    <row r="3328" spans="2:17" x14ac:dyDescent="0.2">
      <c r="B3328" s="22"/>
      <c r="C3328" s="22"/>
      <c r="D3328" s="22"/>
      <c r="E3328" s="22"/>
      <c r="G3328" s="22"/>
      <c r="H3328" s="22"/>
      <c r="I3328" s="22"/>
      <c r="K3328" s="22"/>
      <c r="L3328" s="22"/>
      <c r="M3328" s="22"/>
      <c r="O3328" s="22"/>
      <c r="P3328" s="22"/>
      <c r="Q3328" s="22"/>
    </row>
    <row r="3329" spans="2:17" x14ac:dyDescent="0.2">
      <c r="B3329" s="22"/>
      <c r="C3329" s="22"/>
      <c r="D3329" s="22"/>
      <c r="E3329" s="22"/>
      <c r="G3329" s="22"/>
      <c r="H3329" s="22"/>
      <c r="I3329" s="22"/>
      <c r="K3329" s="22"/>
      <c r="L3329" s="22"/>
      <c r="M3329" s="22"/>
      <c r="O3329" s="22"/>
      <c r="P3329" s="22"/>
      <c r="Q3329" s="22"/>
    </row>
    <row r="3330" spans="2:17" x14ac:dyDescent="0.2">
      <c r="B3330" s="22"/>
      <c r="C3330" s="22"/>
      <c r="D3330" s="22"/>
      <c r="E3330" s="22"/>
      <c r="G3330" s="22"/>
      <c r="H3330" s="22"/>
      <c r="I3330" s="22"/>
      <c r="K3330" s="22"/>
      <c r="L3330" s="22"/>
      <c r="M3330" s="22"/>
      <c r="O3330" s="22"/>
      <c r="P3330" s="22"/>
      <c r="Q3330" s="22"/>
    </row>
    <row r="3331" spans="2:17" x14ac:dyDescent="0.2">
      <c r="B3331" s="22"/>
      <c r="C3331" s="22"/>
      <c r="D3331" s="22"/>
      <c r="E3331" s="22"/>
      <c r="G3331" s="22"/>
      <c r="H3331" s="22"/>
      <c r="I3331" s="22"/>
      <c r="K3331" s="22"/>
      <c r="L3331" s="22"/>
      <c r="M3331" s="22"/>
      <c r="O3331" s="22"/>
      <c r="P3331" s="22"/>
      <c r="Q3331" s="22"/>
    </row>
    <row r="3332" spans="2:17" x14ac:dyDescent="0.2">
      <c r="B3332" s="22"/>
      <c r="C3332" s="22"/>
      <c r="D3332" s="22"/>
      <c r="E3332" s="22"/>
      <c r="G3332" s="22"/>
      <c r="H3332" s="22"/>
      <c r="I3332" s="22"/>
      <c r="K3332" s="22"/>
      <c r="L3332" s="22"/>
      <c r="M3332" s="22"/>
      <c r="O3332" s="22"/>
      <c r="P3332" s="22"/>
      <c r="Q3332" s="22"/>
    </row>
    <row r="3333" spans="2:17" x14ac:dyDescent="0.2">
      <c r="B3333" s="22"/>
      <c r="C3333" s="22"/>
      <c r="D3333" s="22"/>
      <c r="E3333" s="22"/>
      <c r="G3333" s="22"/>
      <c r="H3333" s="22"/>
      <c r="I3333" s="22"/>
      <c r="K3333" s="22"/>
      <c r="L3333" s="22"/>
      <c r="M3333" s="22"/>
      <c r="O3333" s="22"/>
      <c r="P3333" s="22"/>
      <c r="Q3333" s="22"/>
    </row>
    <row r="3334" spans="2:17" x14ac:dyDescent="0.2">
      <c r="B3334" s="22"/>
      <c r="C3334" s="22"/>
      <c r="D3334" s="22"/>
      <c r="E3334" s="22"/>
      <c r="G3334" s="22"/>
      <c r="H3334" s="22"/>
      <c r="I3334" s="22"/>
      <c r="K3334" s="22"/>
      <c r="L3334" s="22"/>
      <c r="M3334" s="22"/>
      <c r="O3334" s="22"/>
      <c r="P3334" s="22"/>
      <c r="Q3334" s="22"/>
    </row>
    <row r="3335" spans="2:17" x14ac:dyDescent="0.2">
      <c r="B3335" s="22"/>
      <c r="C3335" s="22"/>
      <c r="D3335" s="22"/>
      <c r="E3335" s="22"/>
      <c r="G3335" s="22"/>
      <c r="H3335" s="22"/>
      <c r="I3335" s="22"/>
      <c r="K3335" s="22"/>
      <c r="L3335" s="22"/>
      <c r="M3335" s="22"/>
      <c r="O3335" s="22"/>
      <c r="P3335" s="22"/>
      <c r="Q3335" s="22"/>
    </row>
    <row r="3336" spans="2:17" x14ac:dyDescent="0.2">
      <c r="B3336" s="22"/>
      <c r="C3336" s="22"/>
      <c r="D3336" s="22"/>
      <c r="E3336" s="22"/>
      <c r="G3336" s="22"/>
      <c r="H3336" s="22"/>
      <c r="I3336" s="22"/>
      <c r="K3336" s="22"/>
      <c r="L3336" s="22"/>
      <c r="M3336" s="22"/>
      <c r="O3336" s="22"/>
      <c r="P3336" s="22"/>
      <c r="Q3336" s="22"/>
    </row>
    <row r="3337" spans="2:17" x14ac:dyDescent="0.2">
      <c r="B3337" s="22"/>
      <c r="C3337" s="22"/>
      <c r="D3337" s="22"/>
      <c r="E3337" s="22"/>
      <c r="G3337" s="22"/>
      <c r="H3337" s="22"/>
      <c r="I3337" s="22"/>
      <c r="K3337" s="22"/>
      <c r="L3337" s="22"/>
      <c r="M3337" s="22"/>
      <c r="O3337" s="22"/>
      <c r="P3337" s="22"/>
      <c r="Q3337" s="22"/>
    </row>
    <row r="3338" spans="2:17" x14ac:dyDescent="0.2">
      <c r="B3338" s="22"/>
      <c r="C3338" s="22"/>
      <c r="D3338" s="22"/>
      <c r="E3338" s="22"/>
      <c r="G3338" s="22"/>
      <c r="H3338" s="22"/>
      <c r="I3338" s="22"/>
      <c r="K3338" s="22"/>
      <c r="L3338" s="22"/>
      <c r="M3338" s="22"/>
      <c r="O3338" s="22"/>
      <c r="P3338" s="22"/>
      <c r="Q3338" s="22"/>
    </row>
    <row r="3339" spans="2:17" x14ac:dyDescent="0.2">
      <c r="B3339" s="22"/>
      <c r="C3339" s="22"/>
      <c r="D3339" s="22"/>
      <c r="E3339" s="22"/>
      <c r="G3339" s="22"/>
      <c r="H3339" s="22"/>
      <c r="I3339" s="22"/>
      <c r="K3339" s="22"/>
      <c r="L3339" s="22"/>
      <c r="M3339" s="22"/>
      <c r="O3339" s="22"/>
      <c r="P3339" s="22"/>
      <c r="Q3339" s="22"/>
    </row>
    <row r="3340" spans="2:17" x14ac:dyDescent="0.2">
      <c r="B3340" s="22"/>
      <c r="C3340" s="22"/>
      <c r="D3340" s="22"/>
      <c r="E3340" s="22"/>
      <c r="G3340" s="22"/>
      <c r="H3340" s="22"/>
      <c r="I3340" s="22"/>
      <c r="K3340" s="22"/>
      <c r="L3340" s="22"/>
      <c r="M3340" s="22"/>
      <c r="O3340" s="22"/>
      <c r="P3340" s="22"/>
      <c r="Q3340" s="22"/>
    </row>
    <row r="3341" spans="2:17" x14ac:dyDescent="0.2">
      <c r="B3341" s="22"/>
      <c r="C3341" s="22"/>
      <c r="D3341" s="22"/>
      <c r="E3341" s="22"/>
      <c r="G3341" s="22"/>
      <c r="H3341" s="22"/>
      <c r="I3341" s="22"/>
      <c r="K3341" s="22"/>
      <c r="L3341" s="22"/>
      <c r="M3341" s="22"/>
      <c r="O3341" s="22"/>
      <c r="P3341" s="22"/>
      <c r="Q3341" s="22"/>
    </row>
    <row r="3342" spans="2:17" x14ac:dyDescent="0.2">
      <c r="B3342" s="22"/>
      <c r="C3342" s="22"/>
      <c r="D3342" s="22"/>
      <c r="E3342" s="22"/>
      <c r="G3342" s="22"/>
      <c r="H3342" s="22"/>
      <c r="I3342" s="22"/>
      <c r="K3342" s="22"/>
      <c r="L3342" s="22"/>
      <c r="M3342" s="22"/>
      <c r="O3342" s="22"/>
      <c r="P3342" s="22"/>
      <c r="Q3342" s="22"/>
    </row>
    <row r="3343" spans="2:17" x14ac:dyDescent="0.2">
      <c r="B3343" s="22"/>
      <c r="C3343" s="22"/>
      <c r="D3343" s="22"/>
      <c r="E3343" s="22"/>
      <c r="G3343" s="22"/>
      <c r="H3343" s="22"/>
      <c r="I3343" s="22"/>
      <c r="K3343" s="22"/>
      <c r="L3343" s="22"/>
      <c r="M3343" s="22"/>
      <c r="O3343" s="22"/>
      <c r="P3343" s="22"/>
      <c r="Q3343" s="22"/>
    </row>
    <row r="3344" spans="2:17" x14ac:dyDescent="0.2">
      <c r="B3344" s="22"/>
      <c r="C3344" s="22"/>
      <c r="D3344" s="22"/>
      <c r="E3344" s="22"/>
      <c r="G3344" s="22"/>
      <c r="H3344" s="22"/>
      <c r="I3344" s="22"/>
      <c r="K3344" s="22"/>
      <c r="L3344" s="22"/>
      <c r="M3344" s="22"/>
      <c r="O3344" s="22"/>
      <c r="P3344" s="22"/>
      <c r="Q3344" s="22"/>
    </row>
    <row r="3345" spans="2:17" x14ac:dyDescent="0.2">
      <c r="B3345" s="22"/>
      <c r="C3345" s="22"/>
      <c r="D3345" s="22"/>
      <c r="E3345" s="22"/>
      <c r="G3345" s="22"/>
      <c r="H3345" s="22"/>
      <c r="I3345" s="22"/>
      <c r="K3345" s="22"/>
      <c r="L3345" s="22"/>
      <c r="M3345" s="22"/>
      <c r="O3345" s="22"/>
      <c r="P3345" s="22"/>
      <c r="Q3345" s="22"/>
    </row>
    <row r="3346" spans="2:17" x14ac:dyDescent="0.2">
      <c r="B3346" s="22"/>
      <c r="C3346" s="22"/>
      <c r="D3346" s="22"/>
      <c r="E3346" s="22"/>
      <c r="G3346" s="22"/>
      <c r="H3346" s="22"/>
      <c r="I3346" s="22"/>
      <c r="K3346" s="22"/>
      <c r="L3346" s="22"/>
      <c r="M3346" s="22"/>
      <c r="O3346" s="22"/>
      <c r="P3346" s="22"/>
      <c r="Q3346" s="22"/>
    </row>
    <row r="3347" spans="2:17" x14ac:dyDescent="0.2">
      <c r="B3347" s="22"/>
      <c r="C3347" s="22"/>
      <c r="D3347" s="22"/>
      <c r="E3347" s="22"/>
      <c r="G3347" s="22"/>
      <c r="H3347" s="22"/>
      <c r="I3347" s="22"/>
      <c r="K3347" s="22"/>
      <c r="L3347" s="22"/>
      <c r="M3347" s="22"/>
      <c r="O3347" s="22"/>
      <c r="P3347" s="22"/>
      <c r="Q3347" s="22"/>
    </row>
    <row r="3348" spans="2:17" x14ac:dyDescent="0.2">
      <c r="B3348" s="22"/>
      <c r="C3348" s="22"/>
      <c r="D3348" s="22"/>
      <c r="E3348" s="22"/>
      <c r="G3348" s="22"/>
      <c r="H3348" s="22"/>
      <c r="I3348" s="22"/>
      <c r="K3348" s="22"/>
      <c r="L3348" s="22"/>
      <c r="M3348" s="22"/>
      <c r="O3348" s="22"/>
      <c r="P3348" s="22"/>
      <c r="Q3348" s="22"/>
    </row>
    <row r="3349" spans="2:17" x14ac:dyDescent="0.2">
      <c r="B3349" s="22"/>
      <c r="C3349" s="22"/>
      <c r="D3349" s="22"/>
      <c r="E3349" s="22"/>
      <c r="G3349" s="22"/>
      <c r="H3349" s="22"/>
      <c r="I3349" s="22"/>
      <c r="K3349" s="22"/>
      <c r="L3349" s="22"/>
      <c r="M3349" s="22"/>
      <c r="O3349" s="22"/>
      <c r="P3349" s="22"/>
      <c r="Q3349" s="22"/>
    </row>
    <row r="3350" spans="2:17" x14ac:dyDescent="0.2">
      <c r="B3350" s="22"/>
      <c r="C3350" s="22"/>
      <c r="D3350" s="22"/>
      <c r="E3350" s="22"/>
      <c r="G3350" s="22"/>
      <c r="H3350" s="22"/>
      <c r="I3350" s="22"/>
      <c r="K3350" s="22"/>
      <c r="L3350" s="22"/>
      <c r="M3350" s="22"/>
      <c r="O3350" s="22"/>
      <c r="P3350" s="22"/>
      <c r="Q3350" s="22"/>
    </row>
    <row r="3351" spans="2:17" x14ac:dyDescent="0.2">
      <c r="B3351" s="22"/>
      <c r="C3351" s="22"/>
      <c r="D3351" s="22"/>
      <c r="E3351" s="22"/>
      <c r="G3351" s="22"/>
      <c r="H3351" s="22"/>
      <c r="I3351" s="22"/>
      <c r="K3351" s="22"/>
      <c r="L3351" s="22"/>
      <c r="M3351" s="22"/>
      <c r="O3351" s="22"/>
      <c r="P3351" s="22"/>
      <c r="Q3351" s="22"/>
    </row>
    <row r="3352" spans="2:17" x14ac:dyDescent="0.2">
      <c r="B3352" s="22"/>
      <c r="C3352" s="22"/>
      <c r="D3352" s="22"/>
      <c r="E3352" s="22"/>
      <c r="G3352" s="22"/>
      <c r="H3352" s="22"/>
      <c r="I3352" s="22"/>
      <c r="K3352" s="22"/>
      <c r="L3352" s="22"/>
      <c r="M3352" s="22"/>
      <c r="O3352" s="22"/>
      <c r="P3352" s="22"/>
      <c r="Q3352" s="22"/>
    </row>
    <row r="3353" spans="2:17" x14ac:dyDescent="0.2">
      <c r="B3353" s="22"/>
      <c r="C3353" s="22"/>
      <c r="D3353" s="22"/>
      <c r="E3353" s="22"/>
      <c r="G3353" s="22"/>
      <c r="H3353" s="22"/>
      <c r="I3353" s="22"/>
      <c r="K3353" s="22"/>
      <c r="L3353" s="22"/>
      <c r="M3353" s="22"/>
      <c r="O3353" s="22"/>
      <c r="P3353" s="22"/>
      <c r="Q3353" s="22"/>
    </row>
    <row r="3354" spans="2:17" x14ac:dyDescent="0.2">
      <c r="B3354" s="22"/>
      <c r="C3354" s="22"/>
      <c r="D3354" s="22"/>
      <c r="E3354" s="22"/>
      <c r="G3354" s="22"/>
      <c r="H3354" s="22"/>
      <c r="I3354" s="22"/>
      <c r="K3354" s="22"/>
      <c r="L3354" s="22"/>
      <c r="M3354" s="22"/>
      <c r="O3354" s="22"/>
      <c r="P3354" s="22"/>
      <c r="Q3354" s="22"/>
    </row>
    <row r="3355" spans="2:17" x14ac:dyDescent="0.2">
      <c r="B3355" s="22"/>
      <c r="C3355" s="22"/>
      <c r="D3355" s="22"/>
      <c r="E3355" s="22"/>
      <c r="G3355" s="22"/>
      <c r="H3355" s="22"/>
      <c r="I3355" s="22"/>
      <c r="K3355" s="22"/>
      <c r="L3355" s="22"/>
      <c r="M3355" s="22"/>
      <c r="O3355" s="22"/>
      <c r="P3355" s="22"/>
      <c r="Q3355" s="22"/>
    </row>
    <row r="3356" spans="2:17" x14ac:dyDescent="0.2">
      <c r="B3356" s="22"/>
      <c r="C3356" s="22"/>
      <c r="D3356" s="22"/>
      <c r="E3356" s="22"/>
      <c r="G3356" s="22"/>
      <c r="H3356" s="22"/>
      <c r="I3356" s="22"/>
      <c r="K3356" s="22"/>
      <c r="L3356" s="22"/>
      <c r="M3356" s="22"/>
      <c r="O3356" s="22"/>
      <c r="P3356" s="22"/>
      <c r="Q3356" s="22"/>
    </row>
    <row r="3357" spans="2:17" x14ac:dyDescent="0.2">
      <c r="B3357" s="22"/>
      <c r="C3357" s="22"/>
      <c r="D3357" s="22"/>
      <c r="E3357" s="22"/>
      <c r="G3357" s="22"/>
      <c r="H3357" s="22"/>
      <c r="I3357" s="22"/>
      <c r="K3357" s="22"/>
      <c r="L3357" s="22"/>
      <c r="M3357" s="22"/>
      <c r="O3357" s="22"/>
      <c r="P3357" s="22"/>
      <c r="Q3357" s="22"/>
    </row>
    <row r="3358" spans="2:17" x14ac:dyDescent="0.2">
      <c r="B3358" s="22"/>
      <c r="C3358" s="22"/>
      <c r="D3358" s="22"/>
      <c r="E3358" s="22"/>
      <c r="G3358" s="22"/>
      <c r="H3358" s="22"/>
      <c r="I3358" s="22"/>
      <c r="K3358" s="22"/>
      <c r="L3358" s="22"/>
      <c r="M3358" s="22"/>
      <c r="O3358" s="22"/>
      <c r="P3358" s="22"/>
      <c r="Q3358" s="22"/>
    </row>
    <row r="3359" spans="2:17" x14ac:dyDescent="0.2">
      <c r="B3359" s="22"/>
      <c r="C3359" s="22"/>
      <c r="D3359" s="22"/>
      <c r="E3359" s="22"/>
      <c r="G3359" s="22"/>
      <c r="H3359" s="22"/>
      <c r="I3359" s="22"/>
      <c r="K3359" s="22"/>
      <c r="L3359" s="22"/>
      <c r="M3359" s="22"/>
      <c r="O3359" s="22"/>
      <c r="P3359" s="22"/>
      <c r="Q3359" s="22"/>
    </row>
    <row r="3360" spans="2:17" x14ac:dyDescent="0.2">
      <c r="B3360" s="22"/>
      <c r="C3360" s="22"/>
      <c r="D3360" s="22"/>
      <c r="E3360" s="22"/>
      <c r="G3360" s="22"/>
      <c r="H3360" s="22"/>
      <c r="I3360" s="22"/>
      <c r="K3360" s="22"/>
      <c r="L3360" s="22"/>
      <c r="M3360" s="22"/>
      <c r="O3360" s="22"/>
      <c r="P3360" s="22"/>
      <c r="Q3360" s="22"/>
    </row>
    <row r="3361" spans="2:17" x14ac:dyDescent="0.2">
      <c r="B3361" s="22"/>
      <c r="C3361" s="22"/>
      <c r="D3361" s="22"/>
      <c r="E3361" s="22"/>
      <c r="G3361" s="22"/>
      <c r="H3361" s="22"/>
      <c r="I3361" s="22"/>
      <c r="K3361" s="22"/>
      <c r="L3361" s="22"/>
      <c r="M3361" s="22"/>
      <c r="O3361" s="22"/>
      <c r="P3361" s="22"/>
      <c r="Q3361" s="22"/>
    </row>
    <row r="3362" spans="2:17" x14ac:dyDescent="0.2">
      <c r="B3362" s="22"/>
      <c r="C3362" s="22"/>
      <c r="D3362" s="22"/>
      <c r="E3362" s="22"/>
      <c r="G3362" s="22"/>
      <c r="H3362" s="22"/>
      <c r="I3362" s="22"/>
      <c r="K3362" s="22"/>
      <c r="L3362" s="22"/>
      <c r="M3362" s="22"/>
      <c r="O3362" s="22"/>
      <c r="P3362" s="22"/>
      <c r="Q3362" s="22"/>
    </row>
    <row r="3363" spans="2:17" x14ac:dyDescent="0.2">
      <c r="B3363" s="22"/>
      <c r="C3363" s="22"/>
      <c r="D3363" s="22"/>
      <c r="E3363" s="22"/>
      <c r="G3363" s="22"/>
      <c r="H3363" s="22"/>
      <c r="I3363" s="22"/>
      <c r="K3363" s="22"/>
      <c r="L3363" s="22"/>
      <c r="M3363" s="22"/>
      <c r="O3363" s="22"/>
      <c r="P3363" s="22"/>
      <c r="Q3363" s="22"/>
    </row>
    <row r="3364" spans="2:17" x14ac:dyDescent="0.2">
      <c r="B3364" s="22"/>
      <c r="C3364" s="22"/>
      <c r="D3364" s="22"/>
      <c r="E3364" s="22"/>
      <c r="G3364" s="22"/>
      <c r="H3364" s="22"/>
      <c r="I3364" s="22"/>
      <c r="K3364" s="22"/>
      <c r="L3364" s="22"/>
      <c r="M3364" s="22"/>
      <c r="O3364" s="22"/>
      <c r="P3364" s="22"/>
      <c r="Q3364" s="22"/>
    </row>
    <row r="3365" spans="2:17" x14ac:dyDescent="0.2">
      <c r="B3365" s="22"/>
      <c r="C3365" s="22"/>
      <c r="D3365" s="22"/>
      <c r="E3365" s="22"/>
      <c r="G3365" s="22"/>
      <c r="H3365" s="22"/>
      <c r="I3365" s="22"/>
      <c r="K3365" s="22"/>
      <c r="L3365" s="22"/>
      <c r="M3365" s="22"/>
      <c r="O3365" s="22"/>
      <c r="P3365" s="22"/>
      <c r="Q3365" s="22"/>
    </row>
    <row r="3366" spans="2:17" x14ac:dyDescent="0.2">
      <c r="B3366" s="22"/>
      <c r="C3366" s="22"/>
      <c r="D3366" s="22"/>
      <c r="E3366" s="22"/>
      <c r="G3366" s="22"/>
      <c r="H3366" s="22"/>
      <c r="I3366" s="22"/>
      <c r="K3366" s="22"/>
      <c r="L3366" s="22"/>
      <c r="M3366" s="22"/>
      <c r="O3366" s="22"/>
      <c r="P3366" s="22"/>
      <c r="Q3366" s="22"/>
    </row>
    <row r="3367" spans="2:17" x14ac:dyDescent="0.2">
      <c r="B3367" s="22"/>
      <c r="C3367" s="22"/>
      <c r="D3367" s="22"/>
      <c r="E3367" s="22"/>
      <c r="G3367" s="22"/>
      <c r="H3367" s="22"/>
      <c r="I3367" s="22"/>
      <c r="K3367" s="22"/>
      <c r="L3367" s="22"/>
      <c r="M3367" s="22"/>
      <c r="O3367" s="22"/>
      <c r="P3367" s="22"/>
      <c r="Q3367" s="22"/>
    </row>
    <row r="3368" spans="2:17" x14ac:dyDescent="0.2">
      <c r="B3368" s="22"/>
      <c r="C3368" s="22"/>
      <c r="D3368" s="22"/>
      <c r="E3368" s="22"/>
      <c r="G3368" s="22"/>
      <c r="H3368" s="22"/>
      <c r="I3368" s="22"/>
      <c r="K3368" s="22"/>
      <c r="L3368" s="22"/>
      <c r="M3368" s="22"/>
      <c r="O3368" s="22"/>
      <c r="P3368" s="22"/>
      <c r="Q3368" s="22"/>
    </row>
    <row r="3369" spans="2:17" x14ac:dyDescent="0.2">
      <c r="B3369" s="22"/>
      <c r="C3369" s="22"/>
      <c r="D3369" s="22"/>
      <c r="E3369" s="22"/>
      <c r="G3369" s="22"/>
      <c r="H3369" s="22"/>
      <c r="I3369" s="22"/>
      <c r="K3369" s="22"/>
      <c r="L3369" s="22"/>
      <c r="M3369" s="22"/>
      <c r="O3369" s="22"/>
      <c r="P3369" s="22"/>
      <c r="Q3369" s="22"/>
    </row>
    <row r="3370" spans="2:17" x14ac:dyDescent="0.2">
      <c r="B3370" s="22"/>
      <c r="C3370" s="22"/>
      <c r="D3370" s="22"/>
      <c r="E3370" s="22"/>
      <c r="G3370" s="22"/>
      <c r="H3370" s="22"/>
      <c r="I3370" s="22"/>
      <c r="K3370" s="22"/>
      <c r="L3370" s="22"/>
      <c r="M3370" s="22"/>
      <c r="O3370" s="22"/>
      <c r="P3370" s="22"/>
      <c r="Q3370" s="22"/>
    </row>
    <row r="3371" spans="2:17" x14ac:dyDescent="0.2">
      <c r="B3371" s="22"/>
      <c r="C3371" s="22"/>
      <c r="D3371" s="22"/>
      <c r="E3371" s="22"/>
      <c r="G3371" s="22"/>
      <c r="H3371" s="22"/>
      <c r="I3371" s="22"/>
      <c r="K3371" s="22"/>
      <c r="L3371" s="22"/>
      <c r="M3371" s="22"/>
      <c r="O3371" s="22"/>
      <c r="P3371" s="22"/>
      <c r="Q3371" s="22"/>
    </row>
    <row r="3372" spans="2:17" x14ac:dyDescent="0.2">
      <c r="B3372" s="22"/>
      <c r="C3372" s="22"/>
      <c r="D3372" s="22"/>
      <c r="E3372" s="22"/>
      <c r="G3372" s="22"/>
      <c r="H3372" s="22"/>
      <c r="I3372" s="22"/>
      <c r="K3372" s="22"/>
      <c r="L3372" s="22"/>
      <c r="M3372" s="22"/>
      <c r="O3372" s="22"/>
      <c r="P3372" s="22"/>
      <c r="Q3372" s="22"/>
    </row>
    <row r="3373" spans="2:17" x14ac:dyDescent="0.2">
      <c r="B3373" s="22"/>
      <c r="C3373" s="22"/>
      <c r="D3373" s="22"/>
      <c r="E3373" s="22"/>
      <c r="G3373" s="22"/>
      <c r="H3373" s="22"/>
      <c r="I3373" s="22"/>
      <c r="K3373" s="22"/>
      <c r="L3373" s="22"/>
      <c r="M3373" s="22"/>
      <c r="O3373" s="22"/>
      <c r="P3373" s="22"/>
      <c r="Q3373" s="22"/>
    </row>
    <row r="3374" spans="2:17" x14ac:dyDescent="0.2">
      <c r="B3374" s="22"/>
      <c r="C3374" s="22"/>
      <c r="D3374" s="22"/>
      <c r="E3374" s="22"/>
      <c r="G3374" s="22"/>
      <c r="H3374" s="22"/>
      <c r="I3374" s="22"/>
      <c r="K3374" s="22"/>
      <c r="L3374" s="22"/>
      <c r="M3374" s="22"/>
      <c r="O3374" s="22"/>
      <c r="P3374" s="22"/>
      <c r="Q3374" s="22"/>
    </row>
    <row r="3375" spans="2:17" x14ac:dyDescent="0.2">
      <c r="B3375" s="22"/>
      <c r="C3375" s="22"/>
      <c r="D3375" s="22"/>
      <c r="E3375" s="22"/>
      <c r="G3375" s="22"/>
      <c r="H3375" s="22"/>
      <c r="I3375" s="22"/>
      <c r="K3375" s="22"/>
      <c r="L3375" s="22"/>
      <c r="M3375" s="22"/>
      <c r="O3375" s="22"/>
      <c r="P3375" s="22"/>
      <c r="Q3375" s="22"/>
    </row>
    <row r="3376" spans="2:17" x14ac:dyDescent="0.2">
      <c r="B3376" s="22"/>
      <c r="C3376" s="22"/>
      <c r="D3376" s="22"/>
      <c r="E3376" s="22"/>
      <c r="G3376" s="22"/>
      <c r="H3376" s="22"/>
      <c r="I3376" s="22"/>
      <c r="K3376" s="22"/>
      <c r="L3376" s="22"/>
      <c r="M3376" s="22"/>
      <c r="O3376" s="22"/>
      <c r="P3376" s="22"/>
      <c r="Q3376" s="22"/>
    </row>
    <row r="3377" spans="2:17" x14ac:dyDescent="0.2">
      <c r="B3377" s="22"/>
      <c r="C3377" s="22"/>
      <c r="D3377" s="22"/>
      <c r="E3377" s="22"/>
      <c r="G3377" s="22"/>
      <c r="H3377" s="22"/>
      <c r="I3377" s="22"/>
      <c r="K3377" s="22"/>
      <c r="L3377" s="22"/>
      <c r="M3377" s="22"/>
      <c r="O3377" s="22"/>
      <c r="P3377" s="22"/>
      <c r="Q3377" s="22"/>
    </row>
    <row r="3378" spans="2:17" x14ac:dyDescent="0.2">
      <c r="B3378" s="22"/>
      <c r="C3378" s="22"/>
      <c r="D3378" s="22"/>
      <c r="E3378" s="22"/>
      <c r="G3378" s="22"/>
      <c r="H3378" s="22"/>
      <c r="I3378" s="22"/>
      <c r="K3378" s="22"/>
      <c r="L3378" s="22"/>
      <c r="M3378" s="22"/>
      <c r="O3378" s="22"/>
      <c r="P3378" s="22"/>
      <c r="Q3378" s="22"/>
    </row>
    <row r="3379" spans="2:17" x14ac:dyDescent="0.2">
      <c r="B3379" s="22"/>
      <c r="C3379" s="22"/>
      <c r="D3379" s="22"/>
      <c r="E3379" s="22"/>
      <c r="G3379" s="22"/>
      <c r="H3379" s="22"/>
      <c r="I3379" s="22"/>
      <c r="K3379" s="22"/>
      <c r="L3379" s="22"/>
      <c r="M3379" s="22"/>
      <c r="O3379" s="22"/>
      <c r="P3379" s="22"/>
      <c r="Q3379" s="22"/>
    </row>
    <row r="3380" spans="2:17" x14ac:dyDescent="0.2">
      <c r="B3380" s="22"/>
      <c r="C3380" s="22"/>
      <c r="D3380" s="22"/>
      <c r="E3380" s="22"/>
      <c r="G3380" s="22"/>
      <c r="H3380" s="22"/>
      <c r="I3380" s="22"/>
      <c r="K3380" s="22"/>
      <c r="L3380" s="22"/>
      <c r="M3380" s="22"/>
      <c r="O3380" s="22"/>
      <c r="P3380" s="22"/>
      <c r="Q3380" s="22"/>
    </row>
    <row r="3381" spans="2:17" x14ac:dyDescent="0.2">
      <c r="B3381" s="22"/>
      <c r="C3381" s="22"/>
      <c r="D3381" s="22"/>
      <c r="E3381" s="22"/>
      <c r="G3381" s="22"/>
      <c r="H3381" s="22"/>
      <c r="I3381" s="22"/>
      <c r="K3381" s="22"/>
      <c r="L3381" s="22"/>
      <c r="M3381" s="22"/>
      <c r="O3381" s="22"/>
      <c r="P3381" s="22"/>
      <c r="Q3381" s="22"/>
    </row>
    <row r="3382" spans="2:17" x14ac:dyDescent="0.2">
      <c r="B3382" s="22"/>
      <c r="C3382" s="22"/>
      <c r="D3382" s="22"/>
      <c r="E3382" s="22"/>
      <c r="G3382" s="22"/>
      <c r="H3382" s="22"/>
      <c r="I3382" s="22"/>
      <c r="K3382" s="22"/>
      <c r="L3382" s="22"/>
      <c r="M3382" s="22"/>
      <c r="O3382" s="22"/>
      <c r="P3382" s="22"/>
      <c r="Q3382" s="22"/>
    </row>
    <row r="3383" spans="2:17" x14ac:dyDescent="0.2">
      <c r="B3383" s="22"/>
      <c r="C3383" s="22"/>
      <c r="D3383" s="22"/>
      <c r="E3383" s="22"/>
      <c r="G3383" s="22"/>
      <c r="H3383" s="22"/>
      <c r="I3383" s="22"/>
      <c r="K3383" s="22"/>
      <c r="L3383" s="22"/>
      <c r="M3383" s="22"/>
      <c r="O3383" s="22"/>
      <c r="P3383" s="22"/>
      <c r="Q3383" s="22"/>
    </row>
    <row r="3384" spans="2:17" x14ac:dyDescent="0.2">
      <c r="B3384" s="22"/>
      <c r="C3384" s="22"/>
      <c r="D3384" s="22"/>
      <c r="E3384" s="22"/>
      <c r="G3384" s="22"/>
      <c r="H3384" s="22"/>
      <c r="I3384" s="22"/>
      <c r="K3384" s="22"/>
      <c r="L3384" s="22"/>
      <c r="M3384" s="22"/>
      <c r="O3384" s="22"/>
      <c r="P3384" s="22"/>
      <c r="Q3384" s="22"/>
    </row>
    <row r="3385" spans="2:17" x14ac:dyDescent="0.2">
      <c r="B3385" s="22"/>
      <c r="C3385" s="22"/>
      <c r="D3385" s="22"/>
      <c r="E3385" s="22"/>
      <c r="G3385" s="22"/>
      <c r="H3385" s="22"/>
      <c r="I3385" s="22"/>
      <c r="K3385" s="22"/>
      <c r="L3385" s="22"/>
      <c r="M3385" s="22"/>
      <c r="O3385" s="22"/>
      <c r="P3385" s="22"/>
      <c r="Q3385" s="22"/>
    </row>
    <row r="3386" spans="2:17" x14ac:dyDescent="0.2">
      <c r="B3386" s="22"/>
      <c r="C3386" s="22"/>
      <c r="D3386" s="22"/>
      <c r="E3386" s="22"/>
      <c r="G3386" s="22"/>
      <c r="H3386" s="22"/>
      <c r="I3386" s="22"/>
      <c r="K3386" s="22"/>
      <c r="L3386" s="22"/>
      <c r="M3386" s="22"/>
      <c r="O3386" s="22"/>
      <c r="P3386" s="22"/>
      <c r="Q3386" s="22"/>
    </row>
    <row r="3387" spans="2:17" x14ac:dyDescent="0.2">
      <c r="B3387" s="22"/>
      <c r="C3387" s="22"/>
      <c r="D3387" s="22"/>
      <c r="E3387" s="22"/>
      <c r="G3387" s="22"/>
      <c r="H3387" s="22"/>
      <c r="I3387" s="22"/>
      <c r="K3387" s="22"/>
      <c r="L3387" s="22"/>
      <c r="M3387" s="22"/>
      <c r="O3387" s="22"/>
      <c r="P3387" s="22"/>
      <c r="Q3387" s="22"/>
    </row>
    <row r="3388" spans="2:17" x14ac:dyDescent="0.2">
      <c r="B3388" s="22"/>
      <c r="C3388" s="22"/>
      <c r="D3388" s="22"/>
      <c r="E3388" s="22"/>
      <c r="G3388" s="22"/>
      <c r="H3388" s="22"/>
      <c r="I3388" s="22"/>
      <c r="K3388" s="22"/>
      <c r="L3388" s="22"/>
      <c r="M3388" s="22"/>
      <c r="O3388" s="22"/>
      <c r="P3388" s="22"/>
      <c r="Q3388" s="22"/>
    </row>
    <row r="3389" spans="2:17" x14ac:dyDescent="0.2">
      <c r="B3389" s="22"/>
      <c r="C3389" s="22"/>
      <c r="D3389" s="22"/>
      <c r="E3389" s="22"/>
      <c r="G3389" s="22"/>
      <c r="H3389" s="22"/>
      <c r="I3389" s="22"/>
      <c r="K3389" s="22"/>
      <c r="L3389" s="22"/>
      <c r="M3389" s="22"/>
      <c r="O3389" s="22"/>
      <c r="P3389" s="22"/>
      <c r="Q3389" s="22"/>
    </row>
    <row r="3390" spans="2:17" x14ac:dyDescent="0.2">
      <c r="B3390" s="22"/>
      <c r="C3390" s="22"/>
      <c r="D3390" s="22"/>
      <c r="E3390" s="22"/>
      <c r="G3390" s="22"/>
      <c r="H3390" s="22"/>
      <c r="I3390" s="22"/>
      <c r="K3390" s="22"/>
      <c r="L3390" s="22"/>
      <c r="M3390" s="22"/>
      <c r="O3390" s="22"/>
      <c r="P3390" s="22"/>
      <c r="Q3390" s="22"/>
    </row>
    <row r="3391" spans="2:17" x14ac:dyDescent="0.2">
      <c r="B3391" s="22"/>
      <c r="C3391" s="22"/>
      <c r="D3391" s="22"/>
      <c r="E3391" s="22"/>
      <c r="G3391" s="22"/>
      <c r="H3391" s="22"/>
      <c r="I3391" s="22"/>
      <c r="K3391" s="22"/>
      <c r="L3391" s="22"/>
      <c r="M3391" s="22"/>
      <c r="O3391" s="22"/>
      <c r="P3391" s="22"/>
      <c r="Q3391" s="22"/>
    </row>
    <row r="3392" spans="2:17" x14ac:dyDescent="0.2">
      <c r="B3392" s="22"/>
      <c r="C3392" s="22"/>
      <c r="D3392" s="22"/>
      <c r="E3392" s="22"/>
      <c r="G3392" s="22"/>
      <c r="H3392" s="22"/>
      <c r="I3392" s="22"/>
      <c r="K3392" s="22"/>
      <c r="L3392" s="22"/>
      <c r="M3392" s="22"/>
      <c r="O3392" s="22"/>
      <c r="P3392" s="22"/>
      <c r="Q3392" s="22"/>
    </row>
    <row r="3393" spans="2:17" x14ac:dyDescent="0.2">
      <c r="B3393" s="22"/>
      <c r="C3393" s="22"/>
      <c r="D3393" s="22"/>
      <c r="E3393" s="22"/>
      <c r="G3393" s="22"/>
      <c r="H3393" s="22"/>
      <c r="I3393" s="22"/>
      <c r="K3393" s="22"/>
      <c r="L3393" s="22"/>
      <c r="M3393" s="22"/>
      <c r="O3393" s="22"/>
      <c r="P3393" s="22"/>
      <c r="Q3393" s="22"/>
    </row>
    <row r="3394" spans="2:17" x14ac:dyDescent="0.2">
      <c r="B3394" s="22"/>
      <c r="C3394" s="22"/>
      <c r="D3394" s="22"/>
      <c r="E3394" s="22"/>
      <c r="G3394" s="22"/>
      <c r="H3394" s="22"/>
      <c r="I3394" s="22"/>
      <c r="K3394" s="22"/>
      <c r="L3394" s="22"/>
      <c r="M3394" s="22"/>
      <c r="O3394" s="22"/>
      <c r="P3394" s="22"/>
      <c r="Q3394" s="22"/>
    </row>
    <row r="3395" spans="2:17" x14ac:dyDescent="0.2">
      <c r="B3395" s="22"/>
      <c r="C3395" s="22"/>
      <c r="D3395" s="22"/>
      <c r="E3395" s="22"/>
      <c r="G3395" s="22"/>
      <c r="H3395" s="22"/>
      <c r="I3395" s="22"/>
      <c r="K3395" s="22"/>
      <c r="L3395" s="22"/>
      <c r="M3395" s="22"/>
      <c r="O3395" s="22"/>
      <c r="P3395" s="22"/>
      <c r="Q3395" s="22"/>
    </row>
    <row r="3396" spans="2:17" x14ac:dyDescent="0.2">
      <c r="B3396" s="22"/>
      <c r="C3396" s="22"/>
      <c r="D3396" s="22"/>
      <c r="E3396" s="22"/>
      <c r="G3396" s="22"/>
      <c r="H3396" s="22"/>
      <c r="I3396" s="22"/>
      <c r="K3396" s="22"/>
      <c r="L3396" s="22"/>
      <c r="M3396" s="22"/>
      <c r="O3396" s="22"/>
      <c r="P3396" s="22"/>
      <c r="Q3396" s="22"/>
    </row>
    <row r="3397" spans="2:17" x14ac:dyDescent="0.2">
      <c r="B3397" s="22"/>
      <c r="C3397" s="22"/>
      <c r="D3397" s="22"/>
      <c r="E3397" s="22"/>
      <c r="G3397" s="22"/>
      <c r="H3397" s="22"/>
      <c r="I3397" s="22"/>
      <c r="K3397" s="22"/>
      <c r="L3397" s="22"/>
      <c r="M3397" s="22"/>
      <c r="O3397" s="22"/>
      <c r="P3397" s="22"/>
      <c r="Q3397" s="22"/>
    </row>
    <row r="3398" spans="2:17" x14ac:dyDescent="0.2">
      <c r="B3398" s="22"/>
      <c r="C3398" s="22"/>
      <c r="D3398" s="22"/>
      <c r="E3398" s="22"/>
      <c r="G3398" s="22"/>
      <c r="H3398" s="22"/>
      <c r="I3398" s="22"/>
      <c r="K3398" s="22"/>
      <c r="L3398" s="22"/>
      <c r="M3398" s="22"/>
      <c r="O3398" s="22"/>
      <c r="P3398" s="22"/>
      <c r="Q3398" s="22"/>
    </row>
    <row r="3399" spans="2:17" x14ac:dyDescent="0.2">
      <c r="B3399" s="22"/>
      <c r="C3399" s="22"/>
      <c r="D3399" s="22"/>
      <c r="E3399" s="22"/>
      <c r="G3399" s="22"/>
      <c r="H3399" s="22"/>
      <c r="I3399" s="22"/>
      <c r="K3399" s="22"/>
      <c r="L3399" s="22"/>
      <c r="M3399" s="22"/>
      <c r="O3399" s="22"/>
      <c r="P3399" s="22"/>
      <c r="Q3399" s="22"/>
    </row>
    <row r="3400" spans="2:17" x14ac:dyDescent="0.2">
      <c r="B3400" s="22"/>
      <c r="C3400" s="22"/>
      <c r="D3400" s="22"/>
      <c r="E3400" s="22"/>
      <c r="G3400" s="22"/>
      <c r="H3400" s="22"/>
      <c r="I3400" s="22"/>
      <c r="K3400" s="22"/>
      <c r="L3400" s="22"/>
      <c r="M3400" s="22"/>
      <c r="O3400" s="22"/>
      <c r="P3400" s="22"/>
      <c r="Q3400" s="22"/>
    </row>
    <row r="3401" spans="2:17" x14ac:dyDescent="0.2">
      <c r="B3401" s="22"/>
      <c r="C3401" s="22"/>
      <c r="D3401" s="22"/>
      <c r="E3401" s="22"/>
      <c r="G3401" s="22"/>
      <c r="H3401" s="22"/>
      <c r="I3401" s="22"/>
      <c r="K3401" s="22"/>
      <c r="L3401" s="22"/>
      <c r="M3401" s="22"/>
      <c r="O3401" s="22"/>
      <c r="P3401" s="22"/>
      <c r="Q3401" s="22"/>
    </row>
    <row r="3402" spans="2:17" x14ac:dyDescent="0.2">
      <c r="B3402" s="22"/>
      <c r="C3402" s="22"/>
      <c r="D3402" s="22"/>
      <c r="E3402" s="22"/>
      <c r="G3402" s="22"/>
      <c r="H3402" s="22"/>
      <c r="I3402" s="22"/>
      <c r="K3402" s="22"/>
      <c r="L3402" s="22"/>
      <c r="M3402" s="22"/>
      <c r="O3402" s="22"/>
      <c r="P3402" s="22"/>
      <c r="Q3402" s="22"/>
    </row>
    <row r="3403" spans="2:17" x14ac:dyDescent="0.2">
      <c r="B3403" s="22"/>
      <c r="C3403" s="22"/>
      <c r="D3403" s="22"/>
      <c r="E3403" s="22"/>
      <c r="G3403" s="22"/>
      <c r="H3403" s="22"/>
      <c r="I3403" s="22"/>
      <c r="K3403" s="22"/>
      <c r="L3403" s="22"/>
      <c r="M3403" s="22"/>
      <c r="O3403" s="22"/>
      <c r="P3403" s="22"/>
      <c r="Q3403" s="22"/>
    </row>
    <row r="3404" spans="2:17" x14ac:dyDescent="0.2">
      <c r="B3404" s="22"/>
      <c r="C3404" s="22"/>
      <c r="D3404" s="22"/>
      <c r="E3404" s="22"/>
      <c r="G3404" s="22"/>
      <c r="H3404" s="22"/>
      <c r="I3404" s="22"/>
      <c r="K3404" s="22"/>
      <c r="L3404" s="22"/>
      <c r="M3404" s="22"/>
      <c r="O3404" s="22"/>
      <c r="P3404" s="22"/>
      <c r="Q3404" s="22"/>
    </row>
    <row r="3405" spans="2:17" x14ac:dyDescent="0.2">
      <c r="B3405" s="22"/>
      <c r="C3405" s="22"/>
      <c r="D3405" s="22"/>
      <c r="E3405" s="22"/>
      <c r="G3405" s="22"/>
      <c r="H3405" s="22"/>
      <c r="I3405" s="22"/>
      <c r="K3405" s="22"/>
      <c r="L3405" s="22"/>
      <c r="M3405" s="22"/>
      <c r="O3405" s="22"/>
      <c r="P3405" s="22"/>
      <c r="Q3405" s="22"/>
    </row>
    <row r="3406" spans="2:17" x14ac:dyDescent="0.2">
      <c r="B3406" s="22"/>
      <c r="C3406" s="22"/>
      <c r="D3406" s="22"/>
      <c r="E3406" s="22"/>
      <c r="G3406" s="22"/>
      <c r="H3406" s="22"/>
      <c r="I3406" s="22"/>
      <c r="K3406" s="22"/>
      <c r="L3406" s="22"/>
      <c r="M3406" s="22"/>
      <c r="O3406" s="22"/>
      <c r="P3406" s="22"/>
      <c r="Q3406" s="22"/>
    </row>
    <row r="3407" spans="2:17" x14ac:dyDescent="0.2">
      <c r="B3407" s="22"/>
      <c r="C3407" s="22"/>
      <c r="D3407" s="22"/>
      <c r="E3407" s="22"/>
      <c r="G3407" s="22"/>
      <c r="H3407" s="22"/>
      <c r="I3407" s="22"/>
      <c r="K3407" s="22"/>
      <c r="L3407" s="22"/>
      <c r="M3407" s="22"/>
      <c r="O3407" s="22"/>
      <c r="P3407" s="22"/>
      <c r="Q3407" s="22"/>
    </row>
    <row r="3408" spans="2:17" x14ac:dyDescent="0.2">
      <c r="B3408" s="22"/>
      <c r="C3408" s="22"/>
      <c r="D3408" s="22"/>
      <c r="E3408" s="22"/>
      <c r="G3408" s="22"/>
      <c r="H3408" s="22"/>
      <c r="I3408" s="22"/>
      <c r="K3408" s="22"/>
      <c r="L3408" s="22"/>
      <c r="M3408" s="22"/>
      <c r="O3408" s="22"/>
      <c r="P3408" s="22"/>
      <c r="Q3408" s="22"/>
    </row>
    <row r="3409" spans="2:17" x14ac:dyDescent="0.2">
      <c r="B3409" s="22"/>
      <c r="C3409" s="22"/>
      <c r="D3409" s="22"/>
      <c r="E3409" s="22"/>
      <c r="G3409" s="22"/>
      <c r="H3409" s="22"/>
      <c r="I3409" s="22"/>
      <c r="K3409" s="22"/>
      <c r="L3409" s="22"/>
      <c r="M3409" s="22"/>
      <c r="O3409" s="22"/>
      <c r="P3409" s="22"/>
      <c r="Q3409" s="22"/>
    </row>
    <row r="3410" spans="2:17" x14ac:dyDescent="0.2">
      <c r="B3410" s="22"/>
      <c r="C3410" s="22"/>
      <c r="D3410" s="22"/>
      <c r="E3410" s="22"/>
      <c r="G3410" s="22"/>
      <c r="H3410" s="22"/>
      <c r="I3410" s="22"/>
      <c r="K3410" s="22"/>
      <c r="L3410" s="22"/>
      <c r="M3410" s="22"/>
      <c r="O3410" s="22"/>
      <c r="P3410" s="22"/>
      <c r="Q3410" s="22"/>
    </row>
    <row r="3411" spans="2:17" x14ac:dyDescent="0.2">
      <c r="B3411" s="22"/>
      <c r="C3411" s="22"/>
      <c r="D3411" s="22"/>
      <c r="E3411" s="22"/>
      <c r="G3411" s="22"/>
      <c r="H3411" s="22"/>
      <c r="I3411" s="22"/>
      <c r="K3411" s="22"/>
      <c r="L3411" s="22"/>
      <c r="M3411" s="22"/>
      <c r="O3411" s="22"/>
      <c r="P3411" s="22"/>
      <c r="Q3411" s="22"/>
    </row>
    <row r="3412" spans="2:17" x14ac:dyDescent="0.2">
      <c r="B3412" s="22"/>
      <c r="C3412" s="22"/>
      <c r="D3412" s="22"/>
      <c r="E3412" s="22"/>
      <c r="G3412" s="22"/>
      <c r="H3412" s="22"/>
      <c r="I3412" s="22"/>
      <c r="K3412" s="22"/>
      <c r="L3412" s="22"/>
      <c r="M3412" s="22"/>
      <c r="O3412" s="22"/>
      <c r="P3412" s="22"/>
      <c r="Q3412" s="22"/>
    </row>
    <row r="3413" spans="2:17" x14ac:dyDescent="0.2">
      <c r="B3413" s="22"/>
      <c r="C3413" s="22"/>
      <c r="D3413" s="22"/>
      <c r="E3413" s="22"/>
      <c r="G3413" s="22"/>
      <c r="H3413" s="22"/>
      <c r="I3413" s="22"/>
      <c r="K3413" s="22"/>
      <c r="L3413" s="22"/>
      <c r="M3413" s="22"/>
      <c r="O3413" s="22"/>
      <c r="P3413" s="22"/>
      <c r="Q3413" s="22"/>
    </row>
    <row r="3414" spans="2:17" x14ac:dyDescent="0.2">
      <c r="B3414" s="22"/>
      <c r="C3414" s="22"/>
      <c r="D3414" s="22"/>
      <c r="E3414" s="22"/>
      <c r="G3414" s="22"/>
      <c r="H3414" s="22"/>
      <c r="I3414" s="22"/>
      <c r="K3414" s="22"/>
      <c r="L3414" s="22"/>
      <c r="M3414" s="22"/>
      <c r="O3414" s="22"/>
      <c r="P3414" s="22"/>
      <c r="Q3414" s="22"/>
    </row>
    <row r="3415" spans="2:17" x14ac:dyDescent="0.2">
      <c r="B3415" s="22"/>
      <c r="C3415" s="22"/>
      <c r="D3415" s="22"/>
      <c r="E3415" s="22"/>
      <c r="G3415" s="22"/>
      <c r="H3415" s="22"/>
      <c r="I3415" s="22"/>
      <c r="K3415" s="22"/>
      <c r="L3415" s="22"/>
      <c r="M3415" s="22"/>
      <c r="O3415" s="22"/>
      <c r="P3415" s="22"/>
      <c r="Q3415" s="22"/>
    </row>
    <row r="3416" spans="2:17" x14ac:dyDescent="0.2">
      <c r="B3416" s="22"/>
      <c r="C3416" s="22"/>
      <c r="D3416" s="22"/>
      <c r="E3416" s="22"/>
      <c r="G3416" s="22"/>
      <c r="H3416" s="22"/>
      <c r="I3416" s="22"/>
      <c r="K3416" s="22"/>
      <c r="L3416" s="22"/>
      <c r="M3416" s="22"/>
      <c r="O3416" s="22"/>
      <c r="P3416" s="22"/>
      <c r="Q3416" s="22"/>
    </row>
    <row r="3417" spans="2:17" x14ac:dyDescent="0.2">
      <c r="B3417" s="22"/>
      <c r="C3417" s="22"/>
      <c r="D3417" s="22"/>
      <c r="E3417" s="22"/>
      <c r="G3417" s="22"/>
      <c r="H3417" s="22"/>
      <c r="I3417" s="22"/>
      <c r="K3417" s="22"/>
      <c r="L3417" s="22"/>
      <c r="M3417" s="22"/>
      <c r="O3417" s="22"/>
      <c r="P3417" s="22"/>
      <c r="Q3417" s="22"/>
    </row>
    <row r="3418" spans="2:17" x14ac:dyDescent="0.2">
      <c r="B3418" s="22"/>
      <c r="C3418" s="22"/>
      <c r="D3418" s="22"/>
      <c r="E3418" s="22"/>
      <c r="G3418" s="22"/>
      <c r="H3418" s="22"/>
      <c r="I3418" s="22"/>
      <c r="K3418" s="22"/>
      <c r="L3418" s="22"/>
      <c r="M3418" s="22"/>
      <c r="O3418" s="22"/>
      <c r="P3418" s="22"/>
      <c r="Q3418" s="22"/>
    </row>
    <row r="3419" spans="2:17" x14ac:dyDescent="0.2">
      <c r="B3419" s="22"/>
      <c r="C3419" s="22"/>
      <c r="D3419" s="22"/>
      <c r="E3419" s="22"/>
      <c r="G3419" s="22"/>
      <c r="H3419" s="22"/>
      <c r="I3419" s="22"/>
      <c r="K3419" s="22"/>
      <c r="L3419" s="22"/>
      <c r="M3419" s="22"/>
      <c r="O3419" s="22"/>
      <c r="P3419" s="22"/>
      <c r="Q3419" s="22"/>
    </row>
    <row r="3420" spans="2:17" x14ac:dyDescent="0.2">
      <c r="B3420" s="22"/>
      <c r="C3420" s="22"/>
      <c r="D3420" s="22"/>
      <c r="E3420" s="22"/>
      <c r="G3420" s="22"/>
      <c r="H3420" s="22"/>
      <c r="I3420" s="22"/>
      <c r="K3420" s="22"/>
      <c r="L3420" s="22"/>
      <c r="M3420" s="22"/>
      <c r="O3420" s="22"/>
      <c r="P3420" s="22"/>
      <c r="Q3420" s="22"/>
    </row>
    <row r="3421" spans="2:17" x14ac:dyDescent="0.2">
      <c r="B3421" s="22"/>
      <c r="C3421" s="22"/>
      <c r="D3421" s="22"/>
      <c r="E3421" s="22"/>
      <c r="G3421" s="22"/>
      <c r="H3421" s="22"/>
      <c r="I3421" s="22"/>
      <c r="K3421" s="22"/>
      <c r="L3421" s="22"/>
      <c r="M3421" s="22"/>
      <c r="O3421" s="22"/>
      <c r="P3421" s="22"/>
      <c r="Q3421" s="22"/>
    </row>
    <row r="3422" spans="2:17" x14ac:dyDescent="0.2">
      <c r="B3422" s="22"/>
      <c r="C3422" s="22"/>
      <c r="D3422" s="22"/>
      <c r="E3422" s="22"/>
      <c r="G3422" s="22"/>
      <c r="H3422" s="22"/>
      <c r="I3422" s="22"/>
      <c r="K3422" s="22"/>
      <c r="L3422" s="22"/>
      <c r="M3422" s="22"/>
      <c r="O3422" s="22"/>
      <c r="P3422" s="22"/>
      <c r="Q3422" s="22"/>
    </row>
    <row r="3423" spans="2:17" x14ac:dyDescent="0.2">
      <c r="B3423" s="22"/>
      <c r="C3423" s="22"/>
      <c r="D3423" s="22"/>
      <c r="E3423" s="22"/>
      <c r="G3423" s="22"/>
      <c r="H3423" s="22"/>
      <c r="I3423" s="22"/>
      <c r="K3423" s="22"/>
      <c r="L3423" s="22"/>
      <c r="M3423" s="22"/>
      <c r="O3423" s="22"/>
      <c r="P3423" s="22"/>
      <c r="Q3423" s="22"/>
    </row>
    <row r="3424" spans="2:17" x14ac:dyDescent="0.2">
      <c r="B3424" s="22"/>
      <c r="C3424" s="22"/>
      <c r="D3424" s="22"/>
      <c r="E3424" s="22"/>
      <c r="G3424" s="22"/>
      <c r="H3424" s="22"/>
      <c r="I3424" s="22"/>
      <c r="K3424" s="22"/>
      <c r="L3424" s="22"/>
      <c r="M3424" s="22"/>
      <c r="O3424" s="22"/>
      <c r="P3424" s="22"/>
      <c r="Q3424" s="22"/>
    </row>
    <row r="3425" spans="2:17" x14ac:dyDescent="0.2">
      <c r="B3425" s="22"/>
      <c r="C3425" s="22"/>
      <c r="D3425" s="22"/>
      <c r="E3425" s="22"/>
      <c r="G3425" s="22"/>
      <c r="H3425" s="22"/>
      <c r="I3425" s="22"/>
      <c r="K3425" s="22"/>
      <c r="L3425" s="22"/>
      <c r="M3425" s="22"/>
      <c r="O3425" s="22"/>
      <c r="P3425" s="22"/>
      <c r="Q3425" s="22"/>
    </row>
    <row r="3426" spans="2:17" x14ac:dyDescent="0.2">
      <c r="B3426" s="22"/>
      <c r="C3426" s="22"/>
      <c r="D3426" s="22"/>
      <c r="E3426" s="22"/>
      <c r="G3426" s="22"/>
      <c r="H3426" s="22"/>
      <c r="I3426" s="22"/>
      <c r="K3426" s="22"/>
      <c r="L3426" s="22"/>
      <c r="M3426" s="22"/>
      <c r="O3426" s="22"/>
      <c r="P3426" s="22"/>
      <c r="Q3426" s="22"/>
    </row>
    <row r="3427" spans="2:17" x14ac:dyDescent="0.2">
      <c r="B3427" s="22"/>
      <c r="C3427" s="22"/>
      <c r="D3427" s="22"/>
      <c r="E3427" s="22"/>
      <c r="G3427" s="22"/>
      <c r="H3427" s="22"/>
      <c r="I3427" s="22"/>
      <c r="K3427" s="22"/>
      <c r="L3427" s="22"/>
      <c r="M3427" s="22"/>
      <c r="O3427" s="22"/>
      <c r="P3427" s="22"/>
      <c r="Q3427" s="22"/>
    </row>
    <row r="3428" spans="2:17" x14ac:dyDescent="0.2">
      <c r="B3428" s="22"/>
      <c r="C3428" s="22"/>
      <c r="D3428" s="22"/>
      <c r="E3428" s="22"/>
      <c r="G3428" s="22"/>
      <c r="H3428" s="22"/>
      <c r="I3428" s="22"/>
      <c r="K3428" s="22"/>
      <c r="L3428" s="22"/>
      <c r="M3428" s="22"/>
      <c r="O3428" s="22"/>
      <c r="P3428" s="22"/>
      <c r="Q3428" s="22"/>
    </row>
    <row r="3429" spans="2:17" x14ac:dyDescent="0.2">
      <c r="B3429" s="22"/>
      <c r="C3429" s="22"/>
      <c r="D3429" s="22"/>
      <c r="E3429" s="22"/>
      <c r="G3429" s="22"/>
      <c r="H3429" s="22"/>
      <c r="I3429" s="22"/>
      <c r="K3429" s="22"/>
      <c r="L3429" s="22"/>
      <c r="M3429" s="22"/>
      <c r="O3429" s="22"/>
      <c r="P3429" s="22"/>
      <c r="Q3429" s="22"/>
    </row>
    <row r="3430" spans="2:17" x14ac:dyDescent="0.2">
      <c r="B3430" s="22"/>
      <c r="C3430" s="22"/>
      <c r="D3430" s="22"/>
      <c r="E3430" s="22"/>
      <c r="G3430" s="22"/>
      <c r="H3430" s="22"/>
      <c r="I3430" s="22"/>
      <c r="K3430" s="22"/>
      <c r="L3430" s="22"/>
      <c r="M3430" s="22"/>
      <c r="O3430" s="22"/>
      <c r="P3430" s="22"/>
      <c r="Q3430" s="22"/>
    </row>
    <row r="3431" spans="2:17" x14ac:dyDescent="0.2">
      <c r="B3431" s="22"/>
      <c r="C3431" s="22"/>
      <c r="D3431" s="22"/>
      <c r="E3431" s="22"/>
      <c r="G3431" s="22"/>
      <c r="H3431" s="22"/>
      <c r="I3431" s="22"/>
      <c r="K3431" s="22"/>
      <c r="L3431" s="22"/>
      <c r="M3431" s="22"/>
      <c r="O3431" s="22"/>
      <c r="P3431" s="22"/>
      <c r="Q3431" s="22"/>
    </row>
    <row r="3432" spans="2:17" x14ac:dyDescent="0.2">
      <c r="B3432" s="22"/>
      <c r="C3432" s="22"/>
      <c r="D3432" s="22"/>
      <c r="E3432" s="22"/>
      <c r="G3432" s="22"/>
      <c r="H3432" s="22"/>
      <c r="I3432" s="22"/>
      <c r="K3432" s="22"/>
      <c r="L3432" s="22"/>
      <c r="M3432" s="22"/>
      <c r="O3432" s="22"/>
      <c r="P3432" s="22"/>
      <c r="Q3432" s="22"/>
    </row>
    <row r="3433" spans="2:17" x14ac:dyDescent="0.2">
      <c r="B3433" s="22"/>
      <c r="C3433" s="22"/>
      <c r="D3433" s="22"/>
      <c r="E3433" s="22"/>
      <c r="G3433" s="22"/>
      <c r="H3433" s="22"/>
      <c r="I3433" s="22"/>
      <c r="K3433" s="22"/>
      <c r="L3433" s="22"/>
      <c r="M3433" s="22"/>
      <c r="O3433" s="22"/>
      <c r="P3433" s="22"/>
      <c r="Q3433" s="22"/>
    </row>
    <row r="3434" spans="2:17" x14ac:dyDescent="0.2">
      <c r="B3434" s="22"/>
      <c r="C3434" s="22"/>
      <c r="D3434" s="22"/>
      <c r="E3434" s="22"/>
      <c r="G3434" s="22"/>
      <c r="H3434" s="22"/>
      <c r="I3434" s="22"/>
      <c r="K3434" s="22"/>
      <c r="L3434" s="22"/>
      <c r="M3434" s="22"/>
      <c r="O3434" s="22"/>
      <c r="P3434" s="22"/>
      <c r="Q3434" s="22"/>
    </row>
    <row r="3435" spans="2:17" x14ac:dyDescent="0.2">
      <c r="B3435" s="22"/>
      <c r="C3435" s="22"/>
      <c r="D3435" s="22"/>
      <c r="E3435" s="22"/>
      <c r="G3435" s="22"/>
      <c r="H3435" s="22"/>
      <c r="I3435" s="22"/>
      <c r="K3435" s="22"/>
      <c r="L3435" s="22"/>
      <c r="M3435" s="22"/>
      <c r="O3435" s="22"/>
      <c r="P3435" s="22"/>
      <c r="Q3435" s="22"/>
    </row>
    <row r="3436" spans="2:17" x14ac:dyDescent="0.2">
      <c r="B3436" s="22"/>
      <c r="C3436" s="22"/>
      <c r="D3436" s="22"/>
      <c r="E3436" s="22"/>
      <c r="G3436" s="22"/>
      <c r="H3436" s="22"/>
      <c r="I3436" s="22"/>
      <c r="K3436" s="22"/>
      <c r="L3436" s="22"/>
      <c r="M3436" s="22"/>
      <c r="O3436" s="22"/>
      <c r="P3436" s="22"/>
      <c r="Q3436" s="22"/>
    </row>
    <row r="3437" spans="2:17" x14ac:dyDescent="0.2">
      <c r="B3437" s="22"/>
      <c r="C3437" s="22"/>
      <c r="D3437" s="22"/>
      <c r="E3437" s="22"/>
      <c r="G3437" s="22"/>
      <c r="H3437" s="22"/>
      <c r="I3437" s="22"/>
      <c r="K3437" s="22"/>
      <c r="L3437" s="22"/>
      <c r="M3437" s="22"/>
      <c r="O3437" s="22"/>
      <c r="P3437" s="22"/>
      <c r="Q3437" s="22"/>
    </row>
    <row r="3438" spans="2:17" x14ac:dyDescent="0.2">
      <c r="B3438" s="22"/>
      <c r="C3438" s="22"/>
      <c r="D3438" s="22"/>
      <c r="E3438" s="22"/>
      <c r="G3438" s="22"/>
      <c r="H3438" s="22"/>
      <c r="I3438" s="22"/>
      <c r="K3438" s="22"/>
      <c r="L3438" s="22"/>
      <c r="M3438" s="22"/>
      <c r="O3438" s="22"/>
      <c r="P3438" s="22"/>
      <c r="Q3438" s="22"/>
    </row>
    <row r="3439" spans="2:17" x14ac:dyDescent="0.2">
      <c r="B3439" s="22"/>
      <c r="C3439" s="22"/>
      <c r="D3439" s="22"/>
      <c r="E3439" s="22"/>
      <c r="G3439" s="22"/>
      <c r="H3439" s="22"/>
      <c r="I3439" s="22"/>
      <c r="K3439" s="22"/>
      <c r="L3439" s="22"/>
      <c r="M3439" s="22"/>
      <c r="O3439" s="22"/>
      <c r="P3439" s="22"/>
      <c r="Q3439" s="22"/>
    </row>
    <row r="3440" spans="2:17" x14ac:dyDescent="0.2">
      <c r="B3440" s="22"/>
      <c r="C3440" s="22"/>
      <c r="D3440" s="22"/>
      <c r="E3440" s="22"/>
      <c r="G3440" s="22"/>
      <c r="H3440" s="22"/>
      <c r="I3440" s="22"/>
      <c r="K3440" s="22"/>
      <c r="L3440" s="22"/>
      <c r="M3440" s="22"/>
      <c r="O3440" s="22"/>
      <c r="P3440" s="22"/>
      <c r="Q3440" s="22"/>
    </row>
    <row r="3441" spans="2:17" x14ac:dyDescent="0.2">
      <c r="B3441" s="22"/>
      <c r="C3441" s="22"/>
      <c r="D3441" s="22"/>
      <c r="E3441" s="22"/>
      <c r="G3441" s="22"/>
      <c r="H3441" s="22"/>
      <c r="I3441" s="22"/>
      <c r="K3441" s="22"/>
      <c r="L3441" s="22"/>
      <c r="M3441" s="22"/>
      <c r="O3441" s="22"/>
      <c r="P3441" s="22"/>
      <c r="Q3441" s="22"/>
    </row>
    <row r="3442" spans="2:17" x14ac:dyDescent="0.2">
      <c r="B3442" s="22"/>
      <c r="C3442" s="22"/>
      <c r="D3442" s="22"/>
      <c r="E3442" s="22"/>
      <c r="G3442" s="22"/>
      <c r="H3442" s="22"/>
      <c r="I3442" s="22"/>
      <c r="K3442" s="22"/>
      <c r="L3442" s="22"/>
      <c r="M3442" s="22"/>
      <c r="O3442" s="22"/>
      <c r="P3442" s="22"/>
      <c r="Q3442" s="22"/>
    </row>
    <row r="3443" spans="2:17" x14ac:dyDescent="0.2">
      <c r="B3443" s="22"/>
      <c r="C3443" s="22"/>
      <c r="D3443" s="22"/>
      <c r="E3443" s="22"/>
      <c r="G3443" s="22"/>
      <c r="H3443" s="22"/>
      <c r="I3443" s="22"/>
      <c r="K3443" s="22"/>
      <c r="L3443" s="22"/>
      <c r="M3443" s="22"/>
      <c r="O3443" s="22"/>
      <c r="P3443" s="22"/>
      <c r="Q3443" s="22"/>
    </row>
    <row r="3444" spans="2:17" x14ac:dyDescent="0.2">
      <c r="B3444" s="22"/>
      <c r="C3444" s="22"/>
      <c r="D3444" s="22"/>
      <c r="E3444" s="22"/>
      <c r="G3444" s="22"/>
      <c r="H3444" s="22"/>
      <c r="I3444" s="22"/>
      <c r="K3444" s="22"/>
      <c r="L3444" s="22"/>
      <c r="M3444" s="22"/>
      <c r="O3444" s="22"/>
      <c r="P3444" s="22"/>
      <c r="Q3444" s="22"/>
    </row>
    <row r="3445" spans="2:17" x14ac:dyDescent="0.2">
      <c r="B3445" s="22"/>
      <c r="C3445" s="22"/>
      <c r="D3445" s="22"/>
      <c r="E3445" s="22"/>
      <c r="G3445" s="22"/>
      <c r="H3445" s="22"/>
      <c r="I3445" s="22"/>
      <c r="K3445" s="22"/>
      <c r="L3445" s="22"/>
      <c r="M3445" s="22"/>
      <c r="O3445" s="22"/>
      <c r="P3445" s="22"/>
      <c r="Q3445" s="22"/>
    </row>
    <row r="3446" spans="2:17" x14ac:dyDescent="0.2">
      <c r="B3446" s="22"/>
      <c r="C3446" s="22"/>
      <c r="D3446" s="22"/>
      <c r="E3446" s="22"/>
      <c r="G3446" s="22"/>
      <c r="H3446" s="22"/>
      <c r="I3446" s="22"/>
      <c r="K3446" s="22"/>
      <c r="L3446" s="22"/>
      <c r="M3446" s="22"/>
      <c r="O3446" s="22"/>
      <c r="P3446" s="22"/>
      <c r="Q3446" s="22"/>
    </row>
    <row r="3447" spans="2:17" x14ac:dyDescent="0.2">
      <c r="B3447" s="22"/>
      <c r="C3447" s="22"/>
      <c r="D3447" s="22"/>
      <c r="E3447" s="22"/>
      <c r="G3447" s="22"/>
      <c r="H3447" s="22"/>
      <c r="I3447" s="22"/>
      <c r="K3447" s="22"/>
      <c r="L3447" s="22"/>
      <c r="M3447" s="22"/>
      <c r="O3447" s="22"/>
      <c r="P3447" s="22"/>
      <c r="Q3447" s="22"/>
    </row>
    <row r="3448" spans="2:17" x14ac:dyDescent="0.2">
      <c r="B3448" s="22"/>
      <c r="C3448" s="22"/>
      <c r="D3448" s="22"/>
      <c r="E3448" s="22"/>
      <c r="G3448" s="22"/>
      <c r="H3448" s="22"/>
      <c r="I3448" s="22"/>
      <c r="K3448" s="22"/>
      <c r="L3448" s="22"/>
      <c r="M3448" s="22"/>
      <c r="O3448" s="22"/>
      <c r="P3448" s="22"/>
      <c r="Q3448" s="22"/>
    </row>
    <row r="3449" spans="2:17" x14ac:dyDescent="0.2">
      <c r="B3449" s="22"/>
      <c r="C3449" s="22"/>
      <c r="D3449" s="22"/>
      <c r="E3449" s="22"/>
      <c r="G3449" s="22"/>
      <c r="H3449" s="22"/>
      <c r="I3449" s="22"/>
      <c r="K3449" s="22"/>
      <c r="L3449" s="22"/>
      <c r="M3449" s="22"/>
      <c r="O3449" s="22"/>
      <c r="P3449" s="22"/>
      <c r="Q3449" s="22"/>
    </row>
    <row r="3450" spans="2:17" x14ac:dyDescent="0.2">
      <c r="B3450" s="22"/>
      <c r="C3450" s="22"/>
      <c r="D3450" s="22"/>
      <c r="E3450" s="22"/>
      <c r="G3450" s="22"/>
      <c r="H3450" s="22"/>
      <c r="I3450" s="22"/>
      <c r="K3450" s="22"/>
      <c r="L3450" s="22"/>
      <c r="M3450" s="22"/>
      <c r="O3450" s="22"/>
      <c r="P3450" s="22"/>
      <c r="Q3450" s="22"/>
    </row>
    <row r="3451" spans="2:17" x14ac:dyDescent="0.2">
      <c r="B3451" s="22"/>
      <c r="C3451" s="22"/>
      <c r="D3451" s="22"/>
      <c r="E3451" s="22"/>
      <c r="G3451" s="22"/>
      <c r="H3451" s="22"/>
      <c r="I3451" s="22"/>
      <c r="K3451" s="22"/>
      <c r="L3451" s="22"/>
      <c r="M3451" s="22"/>
      <c r="O3451" s="22"/>
      <c r="P3451" s="22"/>
      <c r="Q3451" s="22"/>
    </row>
    <row r="3452" spans="2:17" x14ac:dyDescent="0.2">
      <c r="B3452" s="22"/>
      <c r="C3452" s="22"/>
      <c r="D3452" s="22"/>
      <c r="E3452" s="22"/>
      <c r="G3452" s="22"/>
      <c r="H3452" s="22"/>
      <c r="I3452" s="22"/>
      <c r="K3452" s="22"/>
      <c r="L3452" s="22"/>
      <c r="M3452" s="22"/>
      <c r="O3452" s="22"/>
      <c r="P3452" s="22"/>
      <c r="Q3452" s="22"/>
    </row>
    <row r="3453" spans="2:17" x14ac:dyDescent="0.2">
      <c r="B3453" s="22"/>
      <c r="C3453" s="22"/>
      <c r="D3453" s="22"/>
      <c r="E3453" s="22"/>
      <c r="G3453" s="22"/>
      <c r="H3453" s="22"/>
      <c r="I3453" s="22"/>
      <c r="K3453" s="22"/>
      <c r="L3453" s="22"/>
      <c r="M3453" s="22"/>
      <c r="O3453" s="22"/>
      <c r="P3453" s="22"/>
      <c r="Q3453" s="22"/>
    </row>
    <row r="3454" spans="2:17" x14ac:dyDescent="0.2">
      <c r="B3454" s="22"/>
      <c r="C3454" s="22"/>
      <c r="D3454" s="22"/>
      <c r="E3454" s="22"/>
      <c r="G3454" s="22"/>
      <c r="H3454" s="22"/>
      <c r="I3454" s="22"/>
      <c r="K3454" s="22"/>
      <c r="L3454" s="22"/>
      <c r="M3454" s="22"/>
      <c r="O3454" s="22"/>
      <c r="P3454" s="22"/>
      <c r="Q3454" s="22"/>
    </row>
    <row r="3455" spans="2:17" x14ac:dyDescent="0.2">
      <c r="B3455" s="22"/>
      <c r="C3455" s="22"/>
      <c r="D3455" s="22"/>
      <c r="E3455" s="22"/>
      <c r="G3455" s="22"/>
      <c r="H3455" s="22"/>
      <c r="I3455" s="22"/>
      <c r="K3455" s="22"/>
      <c r="L3455" s="22"/>
      <c r="M3455" s="22"/>
      <c r="O3455" s="22"/>
      <c r="P3455" s="22"/>
      <c r="Q3455" s="22"/>
    </row>
    <row r="3456" spans="2:17" x14ac:dyDescent="0.2">
      <c r="B3456" s="22"/>
      <c r="C3456" s="22"/>
      <c r="D3456" s="22"/>
      <c r="E3456" s="22"/>
      <c r="G3456" s="22"/>
      <c r="H3456" s="22"/>
      <c r="I3456" s="22"/>
      <c r="K3456" s="22"/>
      <c r="L3456" s="22"/>
      <c r="M3456" s="22"/>
      <c r="O3456" s="22"/>
      <c r="P3456" s="22"/>
      <c r="Q3456" s="22"/>
    </row>
    <row r="3457" spans="2:17" x14ac:dyDescent="0.2">
      <c r="B3457" s="22"/>
      <c r="C3457" s="22"/>
      <c r="D3457" s="22"/>
      <c r="E3457" s="22"/>
      <c r="G3457" s="22"/>
      <c r="H3457" s="22"/>
      <c r="I3457" s="22"/>
      <c r="K3457" s="22"/>
      <c r="L3457" s="22"/>
      <c r="M3457" s="22"/>
      <c r="O3457" s="22"/>
      <c r="P3457" s="22"/>
      <c r="Q3457" s="22"/>
    </row>
    <row r="3458" spans="2:17" x14ac:dyDescent="0.2">
      <c r="B3458" s="22"/>
      <c r="C3458" s="22"/>
      <c r="D3458" s="22"/>
      <c r="E3458" s="22"/>
      <c r="G3458" s="22"/>
      <c r="H3458" s="22"/>
      <c r="I3458" s="22"/>
      <c r="K3458" s="22"/>
      <c r="L3458" s="22"/>
      <c r="M3458" s="22"/>
      <c r="O3458" s="22"/>
      <c r="P3458" s="22"/>
      <c r="Q3458" s="22"/>
    </row>
    <row r="3459" spans="2:17" x14ac:dyDescent="0.2">
      <c r="B3459" s="22"/>
      <c r="C3459" s="22"/>
      <c r="D3459" s="22"/>
      <c r="E3459" s="22"/>
      <c r="G3459" s="22"/>
      <c r="H3459" s="22"/>
      <c r="I3459" s="22"/>
      <c r="K3459" s="22"/>
      <c r="L3459" s="22"/>
      <c r="M3459" s="22"/>
      <c r="O3459" s="22"/>
      <c r="P3459" s="22"/>
      <c r="Q3459" s="22"/>
    </row>
    <row r="3460" spans="2:17" x14ac:dyDescent="0.2">
      <c r="B3460" s="22"/>
      <c r="C3460" s="22"/>
      <c r="D3460" s="22"/>
      <c r="E3460" s="22"/>
      <c r="G3460" s="22"/>
      <c r="H3460" s="22"/>
      <c r="I3460" s="22"/>
      <c r="K3460" s="22"/>
      <c r="L3460" s="22"/>
      <c r="M3460" s="22"/>
      <c r="O3460" s="22"/>
      <c r="P3460" s="22"/>
      <c r="Q3460" s="22"/>
    </row>
    <row r="3461" spans="2:17" x14ac:dyDescent="0.2">
      <c r="B3461" s="22"/>
      <c r="C3461" s="22"/>
      <c r="D3461" s="22"/>
      <c r="E3461" s="22"/>
      <c r="G3461" s="22"/>
      <c r="H3461" s="22"/>
      <c r="I3461" s="22"/>
      <c r="K3461" s="22"/>
      <c r="L3461" s="22"/>
      <c r="M3461" s="22"/>
      <c r="O3461" s="22"/>
      <c r="P3461" s="22"/>
      <c r="Q3461" s="22"/>
    </row>
    <row r="3462" spans="2:17" x14ac:dyDescent="0.2">
      <c r="B3462" s="22"/>
      <c r="C3462" s="22"/>
      <c r="D3462" s="22"/>
      <c r="E3462" s="22"/>
      <c r="G3462" s="22"/>
      <c r="H3462" s="22"/>
      <c r="I3462" s="22"/>
      <c r="K3462" s="22"/>
      <c r="L3462" s="22"/>
      <c r="M3462" s="22"/>
      <c r="O3462" s="22"/>
      <c r="P3462" s="22"/>
      <c r="Q3462" s="22"/>
    </row>
    <row r="3463" spans="2:17" x14ac:dyDescent="0.2">
      <c r="B3463" s="22"/>
      <c r="C3463" s="22"/>
      <c r="D3463" s="22"/>
      <c r="E3463" s="22"/>
      <c r="G3463" s="22"/>
      <c r="H3463" s="22"/>
      <c r="I3463" s="22"/>
      <c r="K3463" s="22"/>
      <c r="L3463" s="22"/>
      <c r="M3463" s="22"/>
      <c r="O3463" s="22"/>
      <c r="P3463" s="22"/>
      <c r="Q3463" s="22"/>
    </row>
    <row r="3464" spans="2:17" x14ac:dyDescent="0.2">
      <c r="B3464" s="22"/>
      <c r="C3464" s="22"/>
      <c r="D3464" s="22"/>
      <c r="E3464" s="22"/>
      <c r="G3464" s="22"/>
      <c r="H3464" s="22"/>
      <c r="I3464" s="22"/>
      <c r="K3464" s="22"/>
      <c r="L3464" s="22"/>
      <c r="M3464" s="22"/>
      <c r="O3464" s="22"/>
      <c r="P3464" s="22"/>
      <c r="Q3464" s="22"/>
    </row>
    <row r="3465" spans="2:17" x14ac:dyDescent="0.2">
      <c r="B3465" s="22"/>
      <c r="C3465" s="22"/>
      <c r="D3465" s="22"/>
      <c r="E3465" s="22"/>
      <c r="G3465" s="22"/>
      <c r="H3465" s="22"/>
      <c r="I3465" s="22"/>
      <c r="K3465" s="22"/>
      <c r="L3465" s="22"/>
      <c r="M3465" s="22"/>
      <c r="O3465" s="22"/>
      <c r="P3465" s="22"/>
      <c r="Q3465" s="22"/>
    </row>
    <row r="3466" spans="2:17" x14ac:dyDescent="0.2">
      <c r="B3466" s="22"/>
      <c r="C3466" s="22"/>
      <c r="D3466" s="22"/>
      <c r="E3466" s="22"/>
      <c r="G3466" s="22"/>
      <c r="H3466" s="22"/>
      <c r="I3466" s="22"/>
      <c r="K3466" s="22"/>
      <c r="L3466" s="22"/>
      <c r="M3466" s="22"/>
      <c r="O3466" s="22"/>
      <c r="P3466" s="22"/>
      <c r="Q3466" s="22"/>
    </row>
    <row r="3467" spans="2:17" x14ac:dyDescent="0.2">
      <c r="B3467" s="22"/>
      <c r="C3467" s="22"/>
      <c r="D3467" s="22"/>
      <c r="E3467" s="22"/>
      <c r="G3467" s="22"/>
      <c r="H3467" s="22"/>
      <c r="I3467" s="22"/>
      <c r="K3467" s="22"/>
      <c r="L3467" s="22"/>
      <c r="M3467" s="22"/>
      <c r="O3467" s="22"/>
      <c r="P3467" s="22"/>
      <c r="Q3467" s="22"/>
    </row>
    <row r="3468" spans="2:17" x14ac:dyDescent="0.2">
      <c r="B3468" s="22"/>
      <c r="C3468" s="22"/>
      <c r="D3468" s="22"/>
      <c r="E3468" s="22"/>
      <c r="G3468" s="22"/>
      <c r="H3468" s="22"/>
      <c r="I3468" s="22"/>
      <c r="K3468" s="22"/>
      <c r="L3468" s="22"/>
      <c r="M3468" s="22"/>
      <c r="O3468" s="22"/>
      <c r="P3468" s="22"/>
      <c r="Q3468" s="22"/>
    </row>
    <row r="3469" spans="2:17" x14ac:dyDescent="0.2">
      <c r="B3469" s="22"/>
      <c r="C3469" s="22"/>
      <c r="D3469" s="22"/>
      <c r="E3469" s="22"/>
      <c r="G3469" s="22"/>
      <c r="H3469" s="22"/>
      <c r="I3469" s="22"/>
      <c r="K3469" s="22"/>
      <c r="L3469" s="22"/>
      <c r="M3469" s="22"/>
      <c r="O3469" s="22"/>
      <c r="P3469" s="22"/>
      <c r="Q3469" s="22"/>
    </row>
    <row r="3470" spans="2:17" x14ac:dyDescent="0.2">
      <c r="B3470" s="22"/>
      <c r="C3470" s="22"/>
      <c r="D3470" s="22"/>
      <c r="E3470" s="22"/>
      <c r="G3470" s="22"/>
      <c r="H3470" s="22"/>
      <c r="I3470" s="22"/>
      <c r="K3470" s="22"/>
      <c r="L3470" s="22"/>
      <c r="M3470" s="22"/>
      <c r="O3470" s="22"/>
      <c r="P3470" s="22"/>
      <c r="Q3470" s="22"/>
    </row>
    <row r="3471" spans="2:17" x14ac:dyDescent="0.2">
      <c r="B3471" s="22"/>
      <c r="C3471" s="22"/>
      <c r="D3471" s="22"/>
      <c r="E3471" s="22"/>
      <c r="G3471" s="22"/>
      <c r="H3471" s="22"/>
      <c r="I3471" s="22"/>
      <c r="K3471" s="22"/>
      <c r="L3471" s="22"/>
      <c r="M3471" s="22"/>
      <c r="O3471" s="22"/>
      <c r="P3471" s="22"/>
      <c r="Q3471" s="22"/>
    </row>
    <row r="3472" spans="2:17" x14ac:dyDescent="0.2">
      <c r="B3472" s="22"/>
      <c r="C3472" s="22"/>
      <c r="D3472" s="22"/>
      <c r="E3472" s="22"/>
      <c r="G3472" s="22"/>
      <c r="H3472" s="22"/>
      <c r="I3472" s="22"/>
      <c r="K3472" s="22"/>
      <c r="L3472" s="22"/>
      <c r="M3472" s="22"/>
      <c r="O3472" s="22"/>
      <c r="P3472" s="22"/>
      <c r="Q3472" s="22"/>
    </row>
    <row r="3473" spans="2:17" x14ac:dyDescent="0.2">
      <c r="B3473" s="22"/>
      <c r="C3473" s="22"/>
      <c r="D3473" s="22"/>
      <c r="E3473" s="22"/>
      <c r="G3473" s="22"/>
      <c r="H3473" s="22"/>
      <c r="I3473" s="22"/>
      <c r="K3473" s="22"/>
      <c r="L3473" s="22"/>
      <c r="M3473" s="22"/>
      <c r="O3473" s="22"/>
      <c r="P3473" s="22"/>
      <c r="Q3473" s="22"/>
    </row>
    <row r="3474" spans="2:17" x14ac:dyDescent="0.2">
      <c r="B3474" s="22"/>
      <c r="C3474" s="22"/>
      <c r="D3474" s="22"/>
      <c r="E3474" s="22"/>
      <c r="G3474" s="22"/>
      <c r="H3474" s="22"/>
      <c r="I3474" s="22"/>
      <c r="K3474" s="22"/>
      <c r="L3474" s="22"/>
      <c r="M3474" s="22"/>
      <c r="O3474" s="22"/>
      <c r="P3474" s="22"/>
      <c r="Q3474" s="22"/>
    </row>
    <row r="3475" spans="2:17" x14ac:dyDescent="0.2">
      <c r="B3475" s="22"/>
      <c r="C3475" s="22"/>
      <c r="D3475" s="22"/>
      <c r="E3475" s="22"/>
      <c r="G3475" s="22"/>
      <c r="H3475" s="22"/>
      <c r="I3475" s="22"/>
      <c r="K3475" s="22"/>
      <c r="L3475" s="22"/>
      <c r="M3475" s="22"/>
      <c r="O3475" s="22"/>
      <c r="P3475" s="22"/>
      <c r="Q3475" s="22"/>
    </row>
    <row r="3476" spans="2:17" x14ac:dyDescent="0.2">
      <c r="B3476" s="22"/>
      <c r="C3476" s="22"/>
      <c r="D3476" s="22"/>
      <c r="E3476" s="22"/>
      <c r="G3476" s="22"/>
      <c r="H3476" s="22"/>
      <c r="I3476" s="22"/>
      <c r="K3476" s="22"/>
      <c r="L3476" s="22"/>
      <c r="M3476" s="22"/>
      <c r="O3476" s="22"/>
      <c r="P3476" s="22"/>
      <c r="Q3476" s="22"/>
    </row>
    <row r="3477" spans="2:17" x14ac:dyDescent="0.2">
      <c r="B3477" s="22"/>
      <c r="C3477" s="22"/>
      <c r="D3477" s="22"/>
      <c r="E3477" s="22"/>
      <c r="G3477" s="22"/>
      <c r="H3477" s="22"/>
      <c r="I3477" s="22"/>
      <c r="K3477" s="22"/>
      <c r="L3477" s="22"/>
      <c r="M3477" s="22"/>
      <c r="O3477" s="22"/>
      <c r="P3477" s="22"/>
      <c r="Q3477" s="22"/>
    </row>
    <row r="3478" spans="2:17" x14ac:dyDescent="0.2">
      <c r="B3478" s="22"/>
      <c r="C3478" s="22"/>
      <c r="D3478" s="22"/>
      <c r="E3478" s="22"/>
      <c r="G3478" s="22"/>
      <c r="H3478" s="22"/>
      <c r="I3478" s="22"/>
      <c r="K3478" s="22"/>
      <c r="L3478" s="22"/>
      <c r="M3478" s="22"/>
      <c r="O3478" s="22"/>
      <c r="P3478" s="22"/>
      <c r="Q3478" s="22"/>
    </row>
    <row r="3479" spans="2:17" x14ac:dyDescent="0.2">
      <c r="B3479" s="22"/>
      <c r="C3479" s="22"/>
      <c r="D3479" s="22"/>
      <c r="E3479" s="22"/>
      <c r="G3479" s="22"/>
      <c r="H3479" s="22"/>
      <c r="I3479" s="22"/>
      <c r="K3479" s="22"/>
      <c r="L3479" s="22"/>
      <c r="M3479" s="22"/>
      <c r="O3479" s="22"/>
      <c r="P3479" s="22"/>
      <c r="Q3479" s="22"/>
    </row>
    <row r="3480" spans="2:17" x14ac:dyDescent="0.2">
      <c r="B3480" s="22"/>
      <c r="C3480" s="22"/>
      <c r="D3480" s="22"/>
      <c r="E3480" s="22"/>
      <c r="G3480" s="22"/>
      <c r="H3480" s="22"/>
      <c r="I3480" s="22"/>
      <c r="K3480" s="22"/>
      <c r="L3480" s="22"/>
      <c r="M3480" s="22"/>
      <c r="O3480" s="22"/>
      <c r="P3480" s="22"/>
      <c r="Q3480" s="22"/>
    </row>
    <row r="3481" spans="2:17" x14ac:dyDescent="0.2">
      <c r="B3481" s="22"/>
      <c r="C3481" s="22"/>
      <c r="D3481" s="22"/>
      <c r="E3481" s="22"/>
      <c r="G3481" s="22"/>
      <c r="H3481" s="22"/>
      <c r="I3481" s="22"/>
      <c r="K3481" s="22"/>
      <c r="L3481" s="22"/>
      <c r="M3481" s="22"/>
      <c r="O3481" s="22"/>
      <c r="P3481" s="22"/>
      <c r="Q3481" s="22"/>
    </row>
    <row r="3482" spans="2:17" x14ac:dyDescent="0.2">
      <c r="B3482" s="22"/>
      <c r="C3482" s="22"/>
      <c r="D3482" s="22"/>
      <c r="E3482" s="22"/>
      <c r="G3482" s="22"/>
      <c r="H3482" s="22"/>
      <c r="I3482" s="22"/>
      <c r="K3482" s="22"/>
      <c r="L3482" s="22"/>
      <c r="M3482" s="22"/>
      <c r="O3482" s="22"/>
      <c r="P3482" s="22"/>
      <c r="Q3482" s="22"/>
    </row>
    <row r="3483" spans="2:17" x14ac:dyDescent="0.2">
      <c r="B3483" s="22"/>
      <c r="C3483" s="22"/>
      <c r="D3483" s="22"/>
      <c r="E3483" s="22"/>
      <c r="G3483" s="22"/>
      <c r="H3483" s="22"/>
      <c r="I3483" s="22"/>
      <c r="K3483" s="22"/>
      <c r="L3483" s="22"/>
      <c r="M3483" s="22"/>
      <c r="O3483" s="22"/>
      <c r="P3483" s="22"/>
      <c r="Q3483" s="22"/>
    </row>
    <row r="3484" spans="2:17" x14ac:dyDescent="0.2">
      <c r="B3484" s="22"/>
      <c r="C3484" s="22"/>
      <c r="D3484" s="22"/>
      <c r="E3484" s="22"/>
      <c r="G3484" s="22"/>
      <c r="H3484" s="22"/>
      <c r="I3484" s="22"/>
      <c r="K3484" s="22"/>
      <c r="L3484" s="22"/>
      <c r="M3484" s="22"/>
      <c r="O3484" s="22"/>
      <c r="P3484" s="22"/>
      <c r="Q3484" s="22"/>
    </row>
    <row r="3485" spans="2:17" x14ac:dyDescent="0.2">
      <c r="B3485" s="22"/>
      <c r="C3485" s="22"/>
      <c r="D3485" s="22"/>
      <c r="E3485" s="22"/>
      <c r="G3485" s="22"/>
      <c r="H3485" s="22"/>
      <c r="I3485" s="22"/>
      <c r="K3485" s="22"/>
      <c r="L3485" s="22"/>
      <c r="M3485" s="22"/>
      <c r="O3485" s="22"/>
      <c r="P3485" s="22"/>
      <c r="Q3485" s="22"/>
    </row>
    <row r="3486" spans="2:17" x14ac:dyDescent="0.2">
      <c r="B3486" s="22"/>
      <c r="C3486" s="22"/>
      <c r="D3486" s="22"/>
      <c r="E3486" s="22"/>
      <c r="G3486" s="22"/>
      <c r="H3486" s="22"/>
      <c r="I3486" s="22"/>
      <c r="K3486" s="22"/>
      <c r="L3486" s="22"/>
      <c r="M3486" s="22"/>
      <c r="O3486" s="22"/>
      <c r="P3486" s="22"/>
      <c r="Q3486" s="22"/>
    </row>
    <row r="3487" spans="2:17" x14ac:dyDescent="0.2">
      <c r="B3487" s="22"/>
      <c r="C3487" s="22"/>
      <c r="D3487" s="22"/>
      <c r="E3487" s="22"/>
      <c r="G3487" s="22"/>
      <c r="H3487" s="22"/>
      <c r="I3487" s="22"/>
      <c r="K3487" s="22"/>
      <c r="L3487" s="22"/>
      <c r="M3487" s="22"/>
      <c r="O3487" s="22"/>
      <c r="P3487" s="22"/>
      <c r="Q3487" s="22"/>
    </row>
    <row r="3488" spans="2:17" x14ac:dyDescent="0.2">
      <c r="B3488" s="22"/>
      <c r="C3488" s="22"/>
      <c r="D3488" s="22"/>
      <c r="E3488" s="22"/>
      <c r="G3488" s="22"/>
      <c r="H3488" s="22"/>
      <c r="I3488" s="22"/>
      <c r="K3488" s="22"/>
      <c r="L3488" s="22"/>
      <c r="M3488" s="22"/>
      <c r="O3488" s="22"/>
      <c r="P3488" s="22"/>
      <c r="Q3488" s="22"/>
    </row>
    <row r="3489" spans="2:17" x14ac:dyDescent="0.2">
      <c r="B3489" s="22"/>
      <c r="C3489" s="22"/>
      <c r="D3489" s="22"/>
      <c r="E3489" s="22"/>
      <c r="G3489" s="22"/>
      <c r="H3489" s="22"/>
      <c r="I3489" s="22"/>
      <c r="K3489" s="22"/>
      <c r="L3489" s="22"/>
      <c r="M3489" s="22"/>
      <c r="O3489" s="22"/>
      <c r="P3489" s="22"/>
      <c r="Q3489" s="22"/>
    </row>
    <row r="3490" spans="2:17" x14ac:dyDescent="0.2">
      <c r="B3490" s="22"/>
      <c r="C3490" s="22"/>
      <c r="D3490" s="22"/>
      <c r="E3490" s="22"/>
      <c r="G3490" s="22"/>
      <c r="H3490" s="22"/>
      <c r="I3490" s="22"/>
      <c r="K3490" s="22"/>
      <c r="L3490" s="22"/>
      <c r="M3490" s="22"/>
      <c r="O3490" s="22"/>
      <c r="P3490" s="22"/>
      <c r="Q3490" s="22"/>
    </row>
    <row r="3491" spans="2:17" x14ac:dyDescent="0.2">
      <c r="B3491" s="22"/>
      <c r="C3491" s="22"/>
      <c r="D3491" s="22"/>
      <c r="E3491" s="22"/>
      <c r="G3491" s="22"/>
      <c r="H3491" s="22"/>
      <c r="I3491" s="22"/>
      <c r="K3491" s="22"/>
      <c r="L3491" s="22"/>
      <c r="M3491" s="22"/>
      <c r="O3491" s="22"/>
      <c r="P3491" s="22"/>
      <c r="Q3491" s="22"/>
    </row>
    <row r="3492" spans="2:17" x14ac:dyDescent="0.2">
      <c r="B3492" s="22"/>
      <c r="C3492" s="22"/>
      <c r="D3492" s="22"/>
      <c r="E3492" s="22"/>
      <c r="G3492" s="22"/>
      <c r="H3492" s="22"/>
      <c r="I3492" s="22"/>
      <c r="K3492" s="22"/>
      <c r="L3492" s="22"/>
      <c r="M3492" s="22"/>
      <c r="O3492" s="22"/>
      <c r="P3492" s="22"/>
      <c r="Q3492" s="22"/>
    </row>
    <row r="3493" spans="2:17" x14ac:dyDescent="0.2">
      <c r="B3493" s="22"/>
      <c r="C3493" s="22"/>
      <c r="D3493" s="22"/>
      <c r="E3493" s="22"/>
      <c r="G3493" s="22"/>
      <c r="H3493" s="22"/>
      <c r="I3493" s="22"/>
      <c r="K3493" s="22"/>
      <c r="L3493" s="22"/>
      <c r="M3493" s="22"/>
      <c r="O3493" s="22"/>
      <c r="P3493" s="22"/>
      <c r="Q3493" s="22"/>
    </row>
    <row r="3494" spans="2:17" x14ac:dyDescent="0.2">
      <c r="B3494" s="22"/>
      <c r="C3494" s="22"/>
      <c r="D3494" s="22"/>
      <c r="E3494" s="22"/>
      <c r="G3494" s="22"/>
      <c r="H3494" s="22"/>
      <c r="I3494" s="22"/>
      <c r="K3494" s="22"/>
      <c r="L3494" s="22"/>
      <c r="M3494" s="22"/>
      <c r="O3494" s="22"/>
      <c r="P3494" s="22"/>
      <c r="Q3494" s="22"/>
    </row>
    <row r="3495" spans="2:17" x14ac:dyDescent="0.2">
      <c r="B3495" s="22"/>
      <c r="C3495" s="22"/>
      <c r="D3495" s="22"/>
      <c r="E3495" s="22"/>
      <c r="G3495" s="22"/>
      <c r="H3495" s="22"/>
      <c r="I3495" s="22"/>
      <c r="K3495" s="22"/>
      <c r="L3495" s="22"/>
      <c r="M3495" s="22"/>
      <c r="O3495" s="22"/>
      <c r="P3495" s="22"/>
      <c r="Q3495" s="22"/>
    </row>
    <row r="3496" spans="2:17" x14ac:dyDescent="0.2">
      <c r="B3496" s="22"/>
      <c r="C3496" s="22"/>
      <c r="D3496" s="22"/>
      <c r="E3496" s="22"/>
      <c r="G3496" s="22"/>
      <c r="H3496" s="22"/>
      <c r="I3496" s="22"/>
      <c r="K3496" s="22"/>
      <c r="L3496" s="22"/>
      <c r="M3496" s="22"/>
      <c r="O3496" s="22"/>
      <c r="P3496" s="22"/>
      <c r="Q3496" s="22"/>
    </row>
    <row r="3497" spans="2:17" x14ac:dyDescent="0.2">
      <c r="B3497" s="22"/>
      <c r="C3497" s="22"/>
      <c r="D3497" s="22"/>
      <c r="E3497" s="22"/>
      <c r="G3497" s="22"/>
      <c r="H3497" s="22"/>
      <c r="I3497" s="22"/>
      <c r="K3497" s="22"/>
      <c r="L3497" s="22"/>
      <c r="M3497" s="22"/>
      <c r="O3497" s="22"/>
      <c r="P3497" s="22"/>
      <c r="Q3497" s="22"/>
    </row>
    <row r="3498" spans="2:17" x14ac:dyDescent="0.2">
      <c r="B3498" s="22"/>
      <c r="C3498" s="22"/>
      <c r="D3498" s="22"/>
      <c r="E3498" s="22"/>
      <c r="G3498" s="22"/>
      <c r="H3498" s="22"/>
      <c r="I3498" s="22"/>
      <c r="K3498" s="22"/>
      <c r="L3498" s="22"/>
      <c r="M3498" s="22"/>
      <c r="O3498" s="22"/>
      <c r="P3498" s="22"/>
      <c r="Q3498" s="22"/>
    </row>
    <row r="3499" spans="2:17" x14ac:dyDescent="0.2">
      <c r="B3499" s="22"/>
      <c r="C3499" s="22"/>
      <c r="D3499" s="22"/>
      <c r="E3499" s="22"/>
      <c r="G3499" s="22"/>
      <c r="H3499" s="22"/>
      <c r="I3499" s="22"/>
      <c r="K3499" s="22"/>
      <c r="L3499" s="22"/>
      <c r="M3499" s="22"/>
      <c r="O3499" s="22"/>
      <c r="P3499" s="22"/>
      <c r="Q3499" s="22"/>
    </row>
    <row r="3500" spans="2:17" x14ac:dyDescent="0.2">
      <c r="B3500" s="22"/>
      <c r="C3500" s="22"/>
      <c r="D3500" s="22"/>
      <c r="E3500" s="22"/>
      <c r="G3500" s="22"/>
      <c r="H3500" s="22"/>
      <c r="I3500" s="22"/>
      <c r="K3500" s="22"/>
      <c r="L3500" s="22"/>
      <c r="M3500" s="22"/>
      <c r="O3500" s="22"/>
      <c r="P3500" s="22"/>
      <c r="Q3500" s="22"/>
    </row>
    <row r="3501" spans="2:17" x14ac:dyDescent="0.2">
      <c r="B3501" s="22"/>
      <c r="C3501" s="22"/>
      <c r="D3501" s="22"/>
      <c r="E3501" s="22"/>
      <c r="G3501" s="22"/>
      <c r="H3501" s="22"/>
      <c r="I3501" s="22"/>
      <c r="K3501" s="22"/>
      <c r="L3501" s="22"/>
      <c r="M3501" s="22"/>
      <c r="O3501" s="22"/>
      <c r="P3501" s="22"/>
      <c r="Q3501" s="22"/>
    </row>
    <row r="3502" spans="2:17" x14ac:dyDescent="0.2">
      <c r="B3502" s="22"/>
      <c r="C3502" s="22"/>
      <c r="D3502" s="22"/>
      <c r="E3502" s="22"/>
      <c r="G3502" s="22"/>
      <c r="H3502" s="22"/>
      <c r="I3502" s="22"/>
      <c r="K3502" s="22"/>
      <c r="L3502" s="22"/>
      <c r="M3502" s="22"/>
      <c r="O3502" s="22"/>
      <c r="P3502" s="22"/>
      <c r="Q3502" s="22"/>
    </row>
    <row r="3503" spans="2:17" x14ac:dyDescent="0.2">
      <c r="B3503" s="22"/>
      <c r="C3503" s="22"/>
      <c r="D3503" s="22"/>
      <c r="E3503" s="22"/>
      <c r="G3503" s="22"/>
      <c r="H3503" s="22"/>
      <c r="I3503" s="22"/>
      <c r="K3503" s="22"/>
      <c r="L3503" s="22"/>
      <c r="M3503" s="22"/>
      <c r="O3503" s="22"/>
      <c r="P3503" s="22"/>
      <c r="Q3503" s="22"/>
    </row>
    <row r="3504" spans="2:17" x14ac:dyDescent="0.2">
      <c r="B3504" s="22"/>
      <c r="C3504" s="22"/>
      <c r="D3504" s="22"/>
      <c r="E3504" s="22"/>
      <c r="G3504" s="22"/>
      <c r="H3504" s="22"/>
      <c r="I3504" s="22"/>
      <c r="K3504" s="22"/>
      <c r="L3504" s="22"/>
      <c r="M3504" s="22"/>
      <c r="O3504" s="22"/>
      <c r="P3504" s="22"/>
      <c r="Q3504" s="22"/>
    </row>
    <row r="3505" spans="2:17" x14ac:dyDescent="0.2">
      <c r="B3505" s="22"/>
      <c r="C3505" s="22"/>
      <c r="D3505" s="22"/>
      <c r="E3505" s="22"/>
      <c r="G3505" s="22"/>
      <c r="H3505" s="22"/>
      <c r="I3505" s="22"/>
      <c r="K3505" s="22"/>
      <c r="L3505" s="22"/>
      <c r="M3505" s="22"/>
      <c r="O3505" s="22"/>
      <c r="P3505" s="22"/>
      <c r="Q3505" s="22"/>
    </row>
    <row r="3506" spans="2:17" x14ac:dyDescent="0.2">
      <c r="B3506" s="22"/>
      <c r="C3506" s="22"/>
      <c r="D3506" s="22"/>
      <c r="E3506" s="22"/>
      <c r="G3506" s="22"/>
      <c r="H3506" s="22"/>
      <c r="I3506" s="22"/>
      <c r="K3506" s="22"/>
      <c r="L3506" s="22"/>
      <c r="M3506" s="22"/>
      <c r="O3506" s="22"/>
      <c r="P3506" s="22"/>
      <c r="Q3506" s="22"/>
    </row>
    <row r="3507" spans="2:17" x14ac:dyDescent="0.2">
      <c r="B3507" s="22"/>
      <c r="C3507" s="22"/>
      <c r="D3507" s="22"/>
      <c r="E3507" s="22"/>
      <c r="G3507" s="22"/>
      <c r="H3507" s="22"/>
      <c r="I3507" s="22"/>
      <c r="K3507" s="22"/>
      <c r="L3507" s="22"/>
      <c r="M3507" s="22"/>
      <c r="O3507" s="22"/>
      <c r="P3507" s="22"/>
      <c r="Q3507" s="22"/>
    </row>
    <row r="3508" spans="2:17" x14ac:dyDescent="0.2">
      <c r="B3508" s="22"/>
      <c r="C3508" s="22"/>
      <c r="D3508" s="22"/>
      <c r="E3508" s="22"/>
      <c r="G3508" s="22"/>
      <c r="H3508" s="22"/>
      <c r="I3508" s="22"/>
      <c r="K3508" s="22"/>
      <c r="L3508" s="22"/>
      <c r="M3508" s="22"/>
      <c r="O3508" s="22"/>
      <c r="P3508" s="22"/>
      <c r="Q3508" s="22"/>
    </row>
    <row r="3509" spans="2:17" x14ac:dyDescent="0.2">
      <c r="B3509" s="22"/>
      <c r="C3509" s="22"/>
      <c r="D3509" s="22"/>
      <c r="E3509" s="22"/>
      <c r="G3509" s="22"/>
      <c r="H3509" s="22"/>
      <c r="I3509" s="22"/>
      <c r="K3509" s="22"/>
      <c r="L3509" s="22"/>
      <c r="M3509" s="22"/>
      <c r="O3509" s="22"/>
      <c r="P3509" s="22"/>
      <c r="Q3509" s="22"/>
    </row>
    <row r="3510" spans="2:17" x14ac:dyDescent="0.2">
      <c r="B3510" s="22"/>
      <c r="C3510" s="22"/>
      <c r="D3510" s="22"/>
      <c r="E3510" s="22"/>
      <c r="G3510" s="22"/>
      <c r="H3510" s="22"/>
      <c r="I3510" s="22"/>
      <c r="K3510" s="22"/>
      <c r="L3510" s="22"/>
      <c r="M3510" s="22"/>
      <c r="O3510" s="22"/>
      <c r="P3510" s="22"/>
      <c r="Q3510" s="22"/>
    </row>
    <row r="3511" spans="2:17" x14ac:dyDescent="0.2">
      <c r="B3511" s="22"/>
      <c r="C3511" s="22"/>
      <c r="D3511" s="22"/>
      <c r="E3511" s="22"/>
      <c r="G3511" s="22"/>
      <c r="H3511" s="22"/>
      <c r="I3511" s="22"/>
      <c r="K3511" s="22"/>
      <c r="L3511" s="22"/>
      <c r="M3511" s="22"/>
      <c r="O3511" s="22"/>
      <c r="P3511" s="22"/>
      <c r="Q3511" s="22"/>
    </row>
    <row r="3512" spans="2:17" x14ac:dyDescent="0.2">
      <c r="B3512" s="22"/>
      <c r="C3512" s="22"/>
      <c r="D3512" s="22"/>
      <c r="E3512" s="22"/>
      <c r="G3512" s="22"/>
      <c r="H3512" s="22"/>
      <c r="I3512" s="22"/>
      <c r="K3512" s="22"/>
      <c r="L3512" s="22"/>
      <c r="M3512" s="22"/>
      <c r="O3512" s="22"/>
      <c r="P3512" s="22"/>
      <c r="Q3512" s="22"/>
    </row>
    <row r="3513" spans="2:17" x14ac:dyDescent="0.2">
      <c r="B3513" s="22"/>
      <c r="C3513" s="22"/>
      <c r="D3513" s="22"/>
      <c r="E3513" s="22"/>
      <c r="G3513" s="22"/>
      <c r="H3513" s="22"/>
      <c r="I3513" s="22"/>
      <c r="K3513" s="22"/>
      <c r="L3513" s="22"/>
      <c r="M3513" s="22"/>
      <c r="O3513" s="22"/>
      <c r="P3513" s="22"/>
      <c r="Q3513" s="22"/>
    </row>
    <row r="3514" spans="2:17" x14ac:dyDescent="0.2">
      <c r="B3514" s="22"/>
      <c r="C3514" s="22"/>
      <c r="D3514" s="22"/>
      <c r="E3514" s="22"/>
      <c r="G3514" s="22"/>
      <c r="H3514" s="22"/>
      <c r="I3514" s="22"/>
      <c r="K3514" s="22"/>
      <c r="L3514" s="22"/>
      <c r="M3514" s="22"/>
      <c r="O3514" s="22"/>
      <c r="P3514" s="22"/>
      <c r="Q3514" s="22"/>
    </row>
    <row r="3515" spans="2:17" x14ac:dyDescent="0.2">
      <c r="B3515" s="22"/>
      <c r="C3515" s="22"/>
      <c r="D3515" s="22"/>
      <c r="E3515" s="22"/>
      <c r="G3515" s="22"/>
      <c r="H3515" s="22"/>
      <c r="I3515" s="22"/>
      <c r="K3515" s="22"/>
      <c r="L3515" s="22"/>
      <c r="M3515" s="22"/>
      <c r="O3515" s="22"/>
      <c r="P3515" s="22"/>
      <c r="Q3515" s="22"/>
    </row>
    <row r="3516" spans="2:17" x14ac:dyDescent="0.2">
      <c r="B3516" s="22"/>
      <c r="C3516" s="22"/>
      <c r="D3516" s="22"/>
      <c r="E3516" s="22"/>
      <c r="G3516" s="22"/>
      <c r="H3516" s="22"/>
      <c r="I3516" s="22"/>
      <c r="K3516" s="22"/>
      <c r="L3516" s="22"/>
      <c r="M3516" s="22"/>
      <c r="O3516" s="22"/>
      <c r="P3516" s="22"/>
      <c r="Q3516" s="22"/>
    </row>
    <row r="3517" spans="2:17" x14ac:dyDescent="0.2">
      <c r="B3517" s="22"/>
      <c r="C3517" s="22"/>
      <c r="D3517" s="22"/>
      <c r="E3517" s="22"/>
      <c r="G3517" s="22"/>
      <c r="H3517" s="22"/>
      <c r="I3517" s="22"/>
      <c r="K3517" s="22"/>
      <c r="L3517" s="22"/>
      <c r="M3517" s="22"/>
      <c r="O3517" s="22"/>
      <c r="P3517" s="22"/>
      <c r="Q3517" s="22"/>
    </row>
    <row r="3518" spans="2:17" x14ac:dyDescent="0.2">
      <c r="B3518" s="22"/>
      <c r="C3518" s="22"/>
      <c r="D3518" s="22"/>
      <c r="E3518" s="22"/>
      <c r="G3518" s="22"/>
      <c r="H3518" s="22"/>
      <c r="I3518" s="22"/>
      <c r="K3518" s="22"/>
      <c r="L3518" s="22"/>
      <c r="M3518" s="22"/>
      <c r="O3518" s="22"/>
      <c r="P3518" s="22"/>
      <c r="Q3518" s="22"/>
    </row>
    <row r="3519" spans="2:17" x14ac:dyDescent="0.2">
      <c r="B3519" s="22"/>
      <c r="C3519" s="22"/>
      <c r="D3519" s="22"/>
      <c r="E3519" s="22"/>
      <c r="G3519" s="22"/>
      <c r="H3519" s="22"/>
      <c r="I3519" s="22"/>
      <c r="K3519" s="22"/>
      <c r="L3519" s="22"/>
      <c r="M3519" s="22"/>
      <c r="O3519" s="22"/>
      <c r="P3519" s="22"/>
      <c r="Q3519" s="22"/>
    </row>
    <row r="3520" spans="2:17" x14ac:dyDescent="0.2">
      <c r="B3520" s="22"/>
      <c r="C3520" s="22"/>
      <c r="D3520" s="22"/>
      <c r="E3520" s="22"/>
      <c r="G3520" s="22"/>
      <c r="H3520" s="22"/>
      <c r="I3520" s="22"/>
      <c r="K3520" s="22"/>
      <c r="L3520" s="22"/>
      <c r="M3520" s="22"/>
      <c r="O3520" s="22"/>
      <c r="P3520" s="22"/>
      <c r="Q3520" s="22"/>
    </row>
    <row r="3521" spans="2:17" x14ac:dyDescent="0.2">
      <c r="B3521" s="22"/>
      <c r="C3521" s="22"/>
      <c r="D3521" s="22"/>
      <c r="E3521" s="22"/>
      <c r="G3521" s="22"/>
      <c r="H3521" s="22"/>
      <c r="I3521" s="22"/>
      <c r="K3521" s="22"/>
      <c r="L3521" s="22"/>
      <c r="M3521" s="22"/>
      <c r="O3521" s="22"/>
      <c r="P3521" s="22"/>
      <c r="Q3521" s="22"/>
    </row>
    <row r="3522" spans="2:17" x14ac:dyDescent="0.2">
      <c r="B3522" s="22"/>
      <c r="C3522" s="22"/>
      <c r="D3522" s="22"/>
      <c r="E3522" s="22"/>
      <c r="G3522" s="22"/>
      <c r="H3522" s="22"/>
      <c r="I3522" s="22"/>
      <c r="K3522" s="22"/>
      <c r="L3522" s="22"/>
      <c r="M3522" s="22"/>
      <c r="O3522" s="22"/>
      <c r="P3522" s="22"/>
      <c r="Q3522" s="22"/>
    </row>
    <row r="3523" spans="2:17" x14ac:dyDescent="0.2">
      <c r="B3523" s="22"/>
      <c r="C3523" s="22"/>
      <c r="D3523" s="22"/>
      <c r="E3523" s="22"/>
      <c r="G3523" s="22"/>
      <c r="H3523" s="22"/>
      <c r="I3523" s="22"/>
      <c r="K3523" s="22"/>
      <c r="L3523" s="22"/>
      <c r="M3523" s="22"/>
      <c r="O3523" s="22"/>
      <c r="P3523" s="22"/>
      <c r="Q3523" s="22"/>
    </row>
    <row r="3524" spans="2:17" x14ac:dyDescent="0.2">
      <c r="B3524" s="22"/>
      <c r="C3524" s="22"/>
      <c r="D3524" s="22"/>
      <c r="E3524" s="22"/>
      <c r="G3524" s="22"/>
      <c r="H3524" s="22"/>
      <c r="I3524" s="22"/>
      <c r="K3524" s="22"/>
      <c r="L3524" s="22"/>
      <c r="M3524" s="22"/>
      <c r="O3524" s="22"/>
      <c r="P3524" s="22"/>
      <c r="Q3524" s="22"/>
    </row>
    <row r="3525" spans="2:17" x14ac:dyDescent="0.2">
      <c r="B3525" s="22"/>
      <c r="C3525" s="22"/>
      <c r="D3525" s="22"/>
      <c r="E3525" s="22"/>
      <c r="G3525" s="22"/>
      <c r="H3525" s="22"/>
      <c r="I3525" s="22"/>
      <c r="K3525" s="22"/>
      <c r="L3525" s="22"/>
      <c r="M3525" s="22"/>
      <c r="O3525" s="22"/>
      <c r="P3525" s="22"/>
      <c r="Q3525" s="22"/>
    </row>
    <row r="3526" spans="2:17" x14ac:dyDescent="0.2">
      <c r="B3526" s="22"/>
      <c r="C3526" s="22"/>
      <c r="D3526" s="22"/>
      <c r="E3526" s="22"/>
      <c r="G3526" s="22"/>
      <c r="H3526" s="22"/>
      <c r="I3526" s="22"/>
      <c r="K3526" s="22"/>
      <c r="L3526" s="22"/>
      <c r="M3526" s="22"/>
      <c r="O3526" s="22"/>
      <c r="P3526" s="22"/>
      <c r="Q3526" s="22"/>
    </row>
    <row r="3527" spans="2:17" x14ac:dyDescent="0.2">
      <c r="B3527" s="22"/>
      <c r="C3527" s="22"/>
      <c r="D3527" s="22"/>
      <c r="E3527" s="22"/>
      <c r="G3527" s="22"/>
      <c r="H3527" s="22"/>
      <c r="I3527" s="22"/>
      <c r="K3527" s="22"/>
      <c r="L3527" s="22"/>
      <c r="M3527" s="22"/>
      <c r="O3527" s="22"/>
      <c r="P3527" s="22"/>
      <c r="Q3527" s="22"/>
    </row>
    <row r="3528" spans="2:17" x14ac:dyDescent="0.2">
      <c r="B3528" s="22"/>
      <c r="C3528" s="22"/>
      <c r="D3528" s="22"/>
      <c r="E3528" s="22"/>
      <c r="G3528" s="22"/>
      <c r="H3528" s="22"/>
      <c r="I3528" s="22"/>
      <c r="K3528" s="22"/>
      <c r="L3528" s="22"/>
      <c r="M3528" s="22"/>
      <c r="O3528" s="22"/>
      <c r="P3528" s="22"/>
      <c r="Q3528" s="22"/>
    </row>
    <row r="3529" spans="2:17" x14ac:dyDescent="0.2">
      <c r="B3529" s="22"/>
      <c r="C3529" s="22"/>
      <c r="D3529" s="22"/>
      <c r="E3529" s="22"/>
      <c r="G3529" s="22"/>
      <c r="H3529" s="22"/>
      <c r="I3529" s="22"/>
      <c r="K3529" s="22"/>
      <c r="L3529" s="22"/>
      <c r="M3529" s="22"/>
      <c r="O3529" s="22"/>
      <c r="P3529" s="22"/>
      <c r="Q3529" s="22"/>
    </row>
    <row r="3530" spans="2:17" x14ac:dyDescent="0.2">
      <c r="B3530" s="22"/>
      <c r="C3530" s="22"/>
      <c r="D3530" s="22"/>
      <c r="E3530" s="22"/>
      <c r="G3530" s="22"/>
      <c r="H3530" s="22"/>
      <c r="I3530" s="22"/>
      <c r="K3530" s="22"/>
      <c r="L3530" s="22"/>
      <c r="M3530" s="22"/>
      <c r="O3530" s="22"/>
      <c r="P3530" s="22"/>
      <c r="Q3530" s="22"/>
    </row>
    <row r="3531" spans="2:17" x14ac:dyDescent="0.2">
      <c r="B3531" s="22"/>
      <c r="C3531" s="22"/>
      <c r="D3531" s="22"/>
      <c r="E3531" s="22"/>
      <c r="G3531" s="22"/>
      <c r="H3531" s="22"/>
      <c r="I3531" s="22"/>
      <c r="K3531" s="22"/>
      <c r="L3531" s="22"/>
      <c r="M3531" s="22"/>
      <c r="O3531" s="22"/>
      <c r="P3531" s="22"/>
      <c r="Q3531" s="22"/>
    </row>
    <row r="3532" spans="2:17" x14ac:dyDescent="0.2">
      <c r="B3532" s="22"/>
      <c r="C3532" s="22"/>
      <c r="D3532" s="22"/>
      <c r="E3532" s="22"/>
      <c r="G3532" s="22"/>
      <c r="H3532" s="22"/>
      <c r="I3532" s="22"/>
      <c r="K3532" s="22"/>
      <c r="L3532" s="22"/>
      <c r="M3532" s="22"/>
      <c r="O3532" s="22"/>
      <c r="P3532" s="22"/>
      <c r="Q3532" s="22"/>
    </row>
    <row r="3533" spans="2:17" x14ac:dyDescent="0.2">
      <c r="B3533" s="22"/>
      <c r="C3533" s="22"/>
      <c r="D3533" s="22"/>
      <c r="E3533" s="22"/>
      <c r="G3533" s="22"/>
      <c r="H3533" s="22"/>
      <c r="I3533" s="22"/>
      <c r="K3533" s="22"/>
      <c r="L3533" s="22"/>
      <c r="M3533" s="22"/>
      <c r="O3533" s="22"/>
      <c r="P3533" s="22"/>
      <c r="Q3533" s="22"/>
    </row>
    <row r="3534" spans="2:17" x14ac:dyDescent="0.2">
      <c r="B3534" s="22"/>
      <c r="C3534" s="22"/>
      <c r="D3534" s="22"/>
      <c r="E3534" s="22"/>
      <c r="G3534" s="22"/>
      <c r="H3534" s="22"/>
      <c r="I3534" s="22"/>
      <c r="K3534" s="22"/>
      <c r="L3534" s="22"/>
      <c r="M3534" s="22"/>
      <c r="O3534" s="22"/>
      <c r="P3534" s="22"/>
      <c r="Q3534" s="22"/>
    </row>
    <row r="3535" spans="2:17" x14ac:dyDescent="0.2">
      <c r="B3535" s="22"/>
      <c r="C3535" s="22"/>
      <c r="D3535" s="22"/>
      <c r="E3535" s="22"/>
      <c r="G3535" s="22"/>
      <c r="H3535" s="22"/>
      <c r="I3535" s="22"/>
      <c r="K3535" s="22"/>
      <c r="L3535" s="22"/>
      <c r="M3535" s="22"/>
      <c r="O3535" s="22"/>
      <c r="P3535" s="22"/>
      <c r="Q3535" s="22"/>
    </row>
    <row r="3536" spans="2:17" x14ac:dyDescent="0.2">
      <c r="B3536" s="22"/>
      <c r="C3536" s="22"/>
      <c r="D3536" s="22"/>
      <c r="E3536" s="22"/>
      <c r="G3536" s="22"/>
      <c r="H3536" s="22"/>
      <c r="I3536" s="22"/>
      <c r="K3536" s="22"/>
      <c r="L3536" s="22"/>
      <c r="M3536" s="22"/>
      <c r="O3536" s="22"/>
      <c r="P3536" s="22"/>
      <c r="Q3536" s="22"/>
    </row>
    <row r="3537" spans="2:17" x14ac:dyDescent="0.2">
      <c r="B3537" s="22"/>
      <c r="C3537" s="22"/>
      <c r="D3537" s="22"/>
      <c r="E3537" s="22"/>
      <c r="G3537" s="22"/>
      <c r="H3537" s="22"/>
      <c r="I3537" s="22"/>
      <c r="K3537" s="22"/>
      <c r="L3537" s="22"/>
      <c r="M3537" s="22"/>
      <c r="O3537" s="22"/>
      <c r="P3537" s="22"/>
      <c r="Q3537" s="22"/>
    </row>
    <row r="3538" spans="2:17" x14ac:dyDescent="0.2">
      <c r="B3538" s="22"/>
      <c r="C3538" s="22"/>
      <c r="D3538" s="22"/>
      <c r="E3538" s="22"/>
      <c r="G3538" s="22"/>
      <c r="H3538" s="22"/>
      <c r="I3538" s="22"/>
      <c r="K3538" s="22"/>
      <c r="L3538" s="22"/>
      <c r="M3538" s="22"/>
      <c r="O3538" s="22"/>
      <c r="P3538" s="22"/>
      <c r="Q3538" s="22"/>
    </row>
    <row r="3539" spans="2:17" x14ac:dyDescent="0.2">
      <c r="B3539" s="22"/>
      <c r="C3539" s="22"/>
      <c r="D3539" s="22"/>
      <c r="E3539" s="22"/>
      <c r="G3539" s="22"/>
      <c r="H3539" s="22"/>
      <c r="I3539" s="22"/>
      <c r="K3539" s="22"/>
      <c r="L3539" s="22"/>
      <c r="M3539" s="22"/>
      <c r="O3539" s="22"/>
      <c r="P3539" s="22"/>
      <c r="Q3539" s="22"/>
    </row>
    <row r="3540" spans="2:17" x14ac:dyDescent="0.2">
      <c r="B3540" s="22"/>
      <c r="C3540" s="22"/>
      <c r="D3540" s="22"/>
      <c r="E3540" s="22"/>
      <c r="G3540" s="22"/>
      <c r="H3540" s="22"/>
      <c r="I3540" s="22"/>
      <c r="K3540" s="22"/>
      <c r="L3540" s="22"/>
      <c r="M3540" s="22"/>
      <c r="O3540" s="22"/>
      <c r="P3540" s="22"/>
      <c r="Q3540" s="22"/>
    </row>
    <row r="3541" spans="2:17" x14ac:dyDescent="0.2">
      <c r="B3541" s="22"/>
      <c r="C3541" s="22"/>
      <c r="D3541" s="22"/>
      <c r="E3541" s="22"/>
      <c r="G3541" s="22"/>
      <c r="H3541" s="22"/>
      <c r="I3541" s="22"/>
      <c r="K3541" s="22"/>
      <c r="L3541" s="22"/>
      <c r="M3541" s="22"/>
      <c r="O3541" s="22"/>
      <c r="P3541" s="22"/>
      <c r="Q3541" s="22"/>
    </row>
    <row r="3542" spans="2:17" x14ac:dyDescent="0.2">
      <c r="B3542" s="22"/>
      <c r="C3542" s="22"/>
      <c r="D3542" s="22"/>
      <c r="E3542" s="22"/>
      <c r="G3542" s="22"/>
      <c r="H3542" s="22"/>
      <c r="I3542" s="22"/>
      <c r="K3542" s="22"/>
      <c r="L3542" s="22"/>
      <c r="M3542" s="22"/>
      <c r="O3542" s="22"/>
      <c r="P3542" s="22"/>
      <c r="Q3542" s="22"/>
    </row>
    <row r="3543" spans="2:17" x14ac:dyDescent="0.2">
      <c r="B3543" s="22"/>
      <c r="C3543" s="22"/>
      <c r="D3543" s="22"/>
      <c r="E3543" s="22"/>
      <c r="G3543" s="22"/>
      <c r="H3543" s="22"/>
      <c r="I3543" s="22"/>
      <c r="K3543" s="22"/>
      <c r="L3543" s="22"/>
      <c r="M3543" s="22"/>
      <c r="O3543" s="22"/>
      <c r="P3543" s="22"/>
      <c r="Q3543" s="22"/>
    </row>
    <row r="3544" spans="2:17" x14ac:dyDescent="0.2">
      <c r="B3544" s="22"/>
      <c r="C3544" s="22"/>
      <c r="D3544" s="22"/>
      <c r="E3544" s="22"/>
      <c r="G3544" s="22"/>
      <c r="H3544" s="22"/>
      <c r="I3544" s="22"/>
      <c r="K3544" s="22"/>
      <c r="L3544" s="22"/>
      <c r="M3544" s="22"/>
      <c r="O3544" s="22"/>
      <c r="P3544" s="22"/>
      <c r="Q3544" s="22"/>
    </row>
    <row r="3545" spans="2:17" x14ac:dyDescent="0.2">
      <c r="B3545" s="22"/>
      <c r="C3545" s="22"/>
      <c r="D3545" s="22"/>
      <c r="E3545" s="22"/>
      <c r="G3545" s="22"/>
      <c r="H3545" s="22"/>
      <c r="I3545" s="22"/>
      <c r="K3545" s="22"/>
      <c r="L3545" s="22"/>
      <c r="M3545" s="22"/>
      <c r="O3545" s="22"/>
      <c r="P3545" s="22"/>
      <c r="Q3545" s="22"/>
    </row>
    <row r="3546" spans="2:17" x14ac:dyDescent="0.2">
      <c r="B3546" s="22"/>
      <c r="C3546" s="22"/>
      <c r="D3546" s="22"/>
      <c r="E3546" s="22"/>
      <c r="G3546" s="22"/>
      <c r="H3546" s="22"/>
      <c r="I3546" s="22"/>
      <c r="K3546" s="22"/>
      <c r="L3546" s="22"/>
      <c r="M3546" s="22"/>
      <c r="O3546" s="22"/>
      <c r="P3546" s="22"/>
      <c r="Q3546" s="22"/>
    </row>
    <row r="3547" spans="2:17" x14ac:dyDescent="0.2">
      <c r="B3547" s="22"/>
      <c r="C3547" s="22"/>
      <c r="D3547" s="22"/>
      <c r="E3547" s="22"/>
      <c r="G3547" s="22"/>
      <c r="H3547" s="22"/>
      <c r="I3547" s="22"/>
      <c r="K3547" s="22"/>
      <c r="L3547" s="22"/>
      <c r="M3547" s="22"/>
      <c r="O3547" s="22"/>
      <c r="P3547" s="22"/>
      <c r="Q3547" s="22"/>
    </row>
    <row r="3548" spans="2:17" x14ac:dyDescent="0.2">
      <c r="B3548" s="22"/>
      <c r="C3548" s="22"/>
      <c r="D3548" s="22"/>
      <c r="E3548" s="22"/>
      <c r="G3548" s="22"/>
      <c r="H3548" s="22"/>
      <c r="I3548" s="22"/>
      <c r="K3548" s="22"/>
      <c r="L3548" s="22"/>
      <c r="M3548" s="22"/>
      <c r="O3548" s="22"/>
      <c r="P3548" s="22"/>
      <c r="Q3548" s="22"/>
    </row>
    <row r="3549" spans="2:17" x14ac:dyDescent="0.2">
      <c r="B3549" s="22"/>
      <c r="C3549" s="22"/>
      <c r="D3549" s="22"/>
      <c r="E3549" s="22"/>
      <c r="G3549" s="22"/>
      <c r="H3549" s="22"/>
      <c r="I3549" s="22"/>
      <c r="K3549" s="22"/>
      <c r="L3549" s="22"/>
      <c r="M3549" s="22"/>
      <c r="O3549" s="22"/>
      <c r="P3549" s="22"/>
      <c r="Q3549" s="22"/>
    </row>
    <row r="3550" spans="2:17" x14ac:dyDescent="0.2">
      <c r="B3550" s="22"/>
      <c r="C3550" s="22"/>
      <c r="D3550" s="22"/>
      <c r="E3550" s="22"/>
      <c r="G3550" s="22"/>
      <c r="H3550" s="22"/>
      <c r="I3550" s="22"/>
      <c r="K3550" s="22"/>
      <c r="L3550" s="22"/>
      <c r="M3550" s="22"/>
      <c r="O3550" s="22"/>
      <c r="P3550" s="22"/>
      <c r="Q3550" s="22"/>
    </row>
    <row r="3551" spans="2:17" x14ac:dyDescent="0.2">
      <c r="B3551" s="22"/>
      <c r="C3551" s="22"/>
      <c r="D3551" s="22"/>
      <c r="E3551" s="22"/>
      <c r="G3551" s="22"/>
      <c r="H3551" s="22"/>
      <c r="I3551" s="22"/>
      <c r="K3551" s="22"/>
      <c r="L3551" s="22"/>
      <c r="M3551" s="22"/>
      <c r="O3551" s="22"/>
      <c r="P3551" s="22"/>
      <c r="Q3551" s="22"/>
    </row>
    <row r="3552" spans="2:17" x14ac:dyDescent="0.2">
      <c r="B3552" s="22"/>
      <c r="C3552" s="22"/>
      <c r="D3552" s="22"/>
      <c r="E3552" s="22"/>
      <c r="G3552" s="22"/>
      <c r="H3552" s="22"/>
      <c r="I3552" s="22"/>
      <c r="K3552" s="22"/>
      <c r="L3552" s="22"/>
      <c r="M3552" s="22"/>
      <c r="O3552" s="22"/>
      <c r="P3552" s="22"/>
      <c r="Q3552" s="22"/>
    </row>
    <row r="3553" spans="2:17" x14ac:dyDescent="0.2">
      <c r="B3553" s="22"/>
      <c r="C3553" s="22"/>
      <c r="D3553" s="22"/>
      <c r="E3553" s="22"/>
      <c r="G3553" s="22"/>
      <c r="H3553" s="22"/>
      <c r="I3553" s="22"/>
      <c r="K3553" s="22"/>
      <c r="L3553" s="22"/>
      <c r="M3553" s="22"/>
      <c r="O3553" s="22"/>
      <c r="P3553" s="22"/>
      <c r="Q3553" s="22"/>
    </row>
    <row r="3554" spans="2:17" x14ac:dyDescent="0.2">
      <c r="B3554" s="22"/>
      <c r="C3554" s="22"/>
      <c r="D3554" s="22"/>
      <c r="E3554" s="22"/>
      <c r="G3554" s="22"/>
      <c r="H3554" s="22"/>
      <c r="I3554" s="22"/>
      <c r="K3554" s="22"/>
      <c r="L3554" s="22"/>
      <c r="M3554" s="22"/>
      <c r="O3554" s="22"/>
      <c r="P3554" s="22"/>
      <c r="Q3554" s="22"/>
    </row>
    <row r="3555" spans="2:17" x14ac:dyDescent="0.2">
      <c r="B3555" s="22"/>
      <c r="C3555" s="22"/>
      <c r="D3555" s="22"/>
      <c r="E3555" s="22"/>
      <c r="G3555" s="22"/>
      <c r="H3555" s="22"/>
      <c r="I3555" s="22"/>
      <c r="K3555" s="22"/>
      <c r="L3555" s="22"/>
      <c r="M3555" s="22"/>
      <c r="O3555" s="22"/>
      <c r="P3555" s="22"/>
      <c r="Q3555" s="22"/>
    </row>
    <row r="3556" spans="2:17" x14ac:dyDescent="0.2">
      <c r="B3556" s="22"/>
      <c r="C3556" s="22"/>
      <c r="D3556" s="22"/>
      <c r="E3556" s="22"/>
      <c r="G3556" s="22"/>
      <c r="H3556" s="22"/>
      <c r="I3556" s="22"/>
      <c r="K3556" s="22"/>
      <c r="L3556" s="22"/>
      <c r="M3556" s="22"/>
      <c r="O3556" s="22"/>
      <c r="P3556" s="22"/>
      <c r="Q3556" s="22"/>
    </row>
    <row r="3557" spans="2:17" x14ac:dyDescent="0.2">
      <c r="B3557" s="22"/>
      <c r="C3557" s="22"/>
      <c r="D3557" s="22"/>
      <c r="E3557" s="22"/>
      <c r="G3557" s="22"/>
      <c r="H3557" s="22"/>
      <c r="I3557" s="22"/>
      <c r="K3557" s="22"/>
      <c r="L3557" s="22"/>
      <c r="M3557" s="22"/>
      <c r="O3557" s="22"/>
      <c r="P3557" s="22"/>
      <c r="Q3557" s="22"/>
    </row>
    <row r="3558" spans="2:17" x14ac:dyDescent="0.2">
      <c r="B3558" s="22"/>
      <c r="C3558" s="22"/>
      <c r="D3558" s="22"/>
      <c r="E3558" s="22"/>
      <c r="G3558" s="22"/>
      <c r="H3558" s="22"/>
      <c r="I3558" s="22"/>
      <c r="K3558" s="22"/>
      <c r="L3558" s="22"/>
      <c r="M3558" s="22"/>
      <c r="O3558" s="22"/>
      <c r="P3558" s="22"/>
      <c r="Q3558" s="22"/>
    </row>
    <row r="3559" spans="2:17" x14ac:dyDescent="0.2">
      <c r="B3559" s="22"/>
      <c r="C3559" s="22"/>
      <c r="D3559" s="22"/>
      <c r="E3559" s="22"/>
      <c r="G3559" s="22"/>
      <c r="H3559" s="22"/>
      <c r="I3559" s="22"/>
      <c r="K3559" s="22"/>
      <c r="L3559" s="22"/>
      <c r="M3559" s="22"/>
      <c r="O3559" s="22"/>
      <c r="P3559" s="22"/>
      <c r="Q3559" s="22"/>
    </row>
    <row r="3560" spans="2:17" x14ac:dyDescent="0.2">
      <c r="B3560" s="22"/>
      <c r="C3560" s="22"/>
      <c r="D3560" s="22"/>
      <c r="E3560" s="22"/>
      <c r="G3560" s="22"/>
      <c r="H3560" s="22"/>
      <c r="I3560" s="22"/>
      <c r="K3560" s="22"/>
      <c r="L3560" s="22"/>
      <c r="M3560" s="22"/>
      <c r="O3560" s="22"/>
      <c r="P3560" s="22"/>
      <c r="Q3560" s="22"/>
    </row>
    <row r="3561" spans="2:17" x14ac:dyDescent="0.2">
      <c r="B3561" s="22"/>
      <c r="C3561" s="22"/>
      <c r="D3561" s="22"/>
      <c r="E3561" s="22"/>
      <c r="G3561" s="22"/>
      <c r="H3561" s="22"/>
      <c r="I3561" s="22"/>
      <c r="K3561" s="22"/>
      <c r="L3561" s="22"/>
      <c r="M3561" s="22"/>
      <c r="O3561" s="22"/>
      <c r="P3561" s="22"/>
      <c r="Q3561" s="22"/>
    </row>
    <row r="3562" spans="2:17" x14ac:dyDescent="0.2">
      <c r="B3562" s="22"/>
      <c r="C3562" s="22"/>
      <c r="D3562" s="22"/>
      <c r="E3562" s="22"/>
      <c r="G3562" s="22"/>
      <c r="H3562" s="22"/>
      <c r="I3562" s="22"/>
      <c r="K3562" s="22"/>
      <c r="L3562" s="22"/>
      <c r="M3562" s="22"/>
      <c r="O3562" s="22"/>
      <c r="P3562" s="22"/>
      <c r="Q3562" s="22"/>
    </row>
    <row r="3563" spans="2:17" x14ac:dyDescent="0.2">
      <c r="B3563" s="22"/>
      <c r="C3563" s="22"/>
      <c r="D3563" s="22"/>
      <c r="E3563" s="22"/>
      <c r="G3563" s="22"/>
      <c r="H3563" s="22"/>
      <c r="I3563" s="22"/>
      <c r="K3563" s="22"/>
      <c r="L3563" s="22"/>
      <c r="M3563" s="22"/>
      <c r="O3563" s="22"/>
      <c r="P3563" s="22"/>
      <c r="Q3563" s="22"/>
    </row>
    <row r="3564" spans="2:17" x14ac:dyDescent="0.2">
      <c r="B3564" s="22"/>
      <c r="C3564" s="22"/>
      <c r="D3564" s="22"/>
      <c r="E3564" s="22"/>
      <c r="G3564" s="22"/>
      <c r="H3564" s="22"/>
      <c r="I3564" s="22"/>
      <c r="K3564" s="22"/>
      <c r="L3564" s="22"/>
      <c r="M3564" s="22"/>
      <c r="O3564" s="22"/>
      <c r="P3564" s="22"/>
      <c r="Q3564" s="22"/>
    </row>
    <row r="3565" spans="2:17" x14ac:dyDescent="0.2">
      <c r="B3565" s="22"/>
      <c r="C3565" s="22"/>
      <c r="D3565" s="22"/>
      <c r="E3565" s="22"/>
      <c r="G3565" s="22"/>
      <c r="H3565" s="22"/>
      <c r="I3565" s="22"/>
      <c r="K3565" s="22"/>
      <c r="L3565" s="22"/>
      <c r="M3565" s="22"/>
      <c r="O3565" s="22"/>
      <c r="P3565" s="22"/>
      <c r="Q3565" s="22"/>
    </row>
    <row r="3566" spans="2:17" x14ac:dyDescent="0.2">
      <c r="B3566" s="22"/>
      <c r="C3566" s="22"/>
      <c r="D3566" s="22"/>
      <c r="E3566" s="22"/>
      <c r="G3566" s="22"/>
      <c r="H3566" s="22"/>
      <c r="I3566" s="22"/>
      <c r="K3566" s="22"/>
      <c r="L3566" s="22"/>
      <c r="M3566" s="22"/>
      <c r="O3566" s="22"/>
      <c r="P3566" s="22"/>
      <c r="Q3566" s="22"/>
    </row>
    <row r="3567" spans="2:17" x14ac:dyDescent="0.2">
      <c r="B3567" s="22"/>
      <c r="C3567" s="22"/>
      <c r="D3567" s="22"/>
      <c r="E3567" s="22"/>
      <c r="G3567" s="22"/>
      <c r="H3567" s="22"/>
      <c r="I3567" s="22"/>
      <c r="K3567" s="22"/>
      <c r="L3567" s="22"/>
      <c r="M3567" s="22"/>
      <c r="O3567" s="22"/>
      <c r="P3567" s="22"/>
      <c r="Q3567" s="22"/>
    </row>
    <row r="3568" spans="2:17" x14ac:dyDescent="0.2">
      <c r="B3568" s="22"/>
      <c r="C3568" s="22"/>
      <c r="D3568" s="22"/>
      <c r="E3568" s="22"/>
      <c r="G3568" s="22"/>
      <c r="H3568" s="22"/>
      <c r="I3568" s="22"/>
      <c r="K3568" s="22"/>
      <c r="L3568" s="22"/>
      <c r="M3568" s="22"/>
      <c r="O3568" s="22"/>
      <c r="P3568" s="22"/>
      <c r="Q3568" s="22"/>
    </row>
    <row r="3569" spans="2:17" x14ac:dyDescent="0.2">
      <c r="B3569" s="22"/>
      <c r="C3569" s="22"/>
      <c r="D3569" s="22"/>
      <c r="E3569" s="22"/>
      <c r="G3569" s="22"/>
      <c r="H3569" s="22"/>
      <c r="I3569" s="22"/>
      <c r="K3569" s="22"/>
      <c r="L3569" s="22"/>
      <c r="M3569" s="22"/>
      <c r="O3569" s="22"/>
      <c r="P3569" s="22"/>
      <c r="Q3569" s="22"/>
    </row>
    <row r="3570" spans="2:17" x14ac:dyDescent="0.2">
      <c r="B3570" s="22"/>
      <c r="C3570" s="22"/>
      <c r="D3570" s="22"/>
      <c r="E3570" s="22"/>
      <c r="G3570" s="22"/>
      <c r="H3570" s="22"/>
      <c r="I3570" s="22"/>
      <c r="K3570" s="22"/>
      <c r="L3570" s="22"/>
      <c r="M3570" s="22"/>
      <c r="O3570" s="22"/>
      <c r="P3570" s="22"/>
      <c r="Q3570" s="22"/>
    </row>
    <row r="3571" spans="2:17" x14ac:dyDescent="0.2">
      <c r="B3571" s="22"/>
      <c r="C3571" s="22"/>
      <c r="D3571" s="22"/>
      <c r="E3571" s="22"/>
      <c r="G3571" s="22"/>
      <c r="H3571" s="22"/>
      <c r="I3571" s="22"/>
      <c r="K3571" s="22"/>
      <c r="L3571" s="22"/>
      <c r="M3571" s="22"/>
      <c r="O3571" s="22"/>
      <c r="P3571" s="22"/>
      <c r="Q3571" s="22"/>
    </row>
    <row r="3572" spans="2:17" x14ac:dyDescent="0.2">
      <c r="B3572" s="22"/>
      <c r="C3572" s="22"/>
      <c r="D3572" s="22"/>
      <c r="E3572" s="22"/>
      <c r="G3572" s="22"/>
      <c r="H3572" s="22"/>
      <c r="I3572" s="22"/>
      <c r="K3572" s="22"/>
      <c r="L3572" s="22"/>
      <c r="M3572" s="22"/>
      <c r="O3572" s="22"/>
      <c r="P3572" s="22"/>
      <c r="Q3572" s="22"/>
    </row>
    <row r="3573" spans="2:17" x14ac:dyDescent="0.2">
      <c r="B3573" s="22"/>
      <c r="C3573" s="22"/>
      <c r="D3573" s="22"/>
      <c r="E3573" s="22"/>
      <c r="G3573" s="22"/>
      <c r="H3573" s="22"/>
      <c r="I3573" s="22"/>
      <c r="K3573" s="22"/>
      <c r="L3573" s="22"/>
      <c r="M3573" s="22"/>
      <c r="O3573" s="22"/>
      <c r="P3573" s="22"/>
      <c r="Q3573" s="22"/>
    </row>
    <row r="3574" spans="2:17" x14ac:dyDescent="0.2">
      <c r="B3574" s="22"/>
      <c r="C3574" s="22"/>
      <c r="D3574" s="22"/>
      <c r="E3574" s="22"/>
      <c r="G3574" s="22"/>
      <c r="H3574" s="22"/>
      <c r="I3574" s="22"/>
      <c r="K3574" s="22"/>
      <c r="L3574" s="22"/>
      <c r="M3574" s="22"/>
      <c r="O3574" s="22"/>
      <c r="P3574" s="22"/>
      <c r="Q3574" s="22"/>
    </row>
    <row r="3575" spans="2:17" x14ac:dyDescent="0.2">
      <c r="B3575" s="22"/>
      <c r="C3575" s="22"/>
      <c r="D3575" s="22"/>
      <c r="E3575" s="22"/>
      <c r="G3575" s="22"/>
      <c r="H3575" s="22"/>
      <c r="I3575" s="22"/>
      <c r="K3575" s="22"/>
      <c r="L3575" s="22"/>
      <c r="M3575" s="22"/>
      <c r="O3575" s="22"/>
      <c r="P3575" s="22"/>
      <c r="Q3575" s="22"/>
    </row>
    <row r="3576" spans="2:17" x14ac:dyDescent="0.2">
      <c r="B3576" s="22"/>
      <c r="C3576" s="22"/>
      <c r="D3576" s="22"/>
      <c r="E3576" s="22"/>
      <c r="G3576" s="22"/>
      <c r="H3576" s="22"/>
      <c r="I3576" s="22"/>
      <c r="K3576" s="22"/>
      <c r="L3576" s="22"/>
      <c r="M3576" s="22"/>
      <c r="O3576" s="22"/>
      <c r="P3576" s="22"/>
      <c r="Q3576" s="22"/>
    </row>
    <row r="3577" spans="2:17" x14ac:dyDescent="0.2">
      <c r="B3577" s="22"/>
      <c r="C3577" s="22"/>
      <c r="D3577" s="22"/>
      <c r="E3577" s="22"/>
      <c r="G3577" s="22"/>
      <c r="H3577" s="22"/>
      <c r="I3577" s="22"/>
      <c r="K3577" s="22"/>
      <c r="L3577" s="22"/>
      <c r="M3577" s="22"/>
      <c r="O3577" s="22"/>
      <c r="P3577" s="22"/>
      <c r="Q3577" s="22"/>
    </row>
    <row r="3578" spans="2:17" x14ac:dyDescent="0.2">
      <c r="B3578" s="22"/>
      <c r="C3578" s="22"/>
      <c r="D3578" s="22"/>
      <c r="E3578" s="22"/>
      <c r="G3578" s="22"/>
      <c r="H3578" s="22"/>
      <c r="I3578" s="22"/>
      <c r="K3578" s="22"/>
      <c r="L3578" s="22"/>
      <c r="M3578" s="22"/>
      <c r="O3578" s="22"/>
      <c r="P3578" s="22"/>
      <c r="Q3578" s="22"/>
    </row>
    <row r="3579" spans="2:17" x14ac:dyDescent="0.2">
      <c r="B3579" s="22"/>
      <c r="C3579" s="22"/>
      <c r="D3579" s="22"/>
      <c r="E3579" s="22"/>
      <c r="G3579" s="22"/>
      <c r="H3579" s="22"/>
      <c r="I3579" s="22"/>
      <c r="K3579" s="22"/>
      <c r="L3579" s="22"/>
      <c r="M3579" s="22"/>
      <c r="O3579" s="22"/>
      <c r="P3579" s="22"/>
      <c r="Q3579" s="22"/>
    </row>
    <row r="3580" spans="2:17" x14ac:dyDescent="0.2">
      <c r="B3580" s="22"/>
      <c r="C3580" s="22"/>
      <c r="D3580" s="22"/>
      <c r="E3580" s="22"/>
      <c r="G3580" s="22"/>
      <c r="H3580" s="22"/>
      <c r="I3580" s="22"/>
      <c r="K3580" s="22"/>
      <c r="L3580" s="22"/>
      <c r="M3580" s="22"/>
      <c r="O3580" s="22"/>
      <c r="P3580" s="22"/>
      <c r="Q3580" s="22"/>
    </row>
    <row r="3581" spans="2:17" x14ac:dyDescent="0.2">
      <c r="B3581" s="22"/>
      <c r="C3581" s="22"/>
      <c r="D3581" s="22"/>
      <c r="E3581" s="22"/>
      <c r="G3581" s="22"/>
      <c r="H3581" s="22"/>
      <c r="I3581" s="22"/>
      <c r="K3581" s="22"/>
      <c r="L3581" s="22"/>
      <c r="M3581" s="22"/>
      <c r="O3581" s="22"/>
      <c r="P3581" s="22"/>
      <c r="Q3581" s="22"/>
    </row>
    <row r="3582" spans="2:17" x14ac:dyDescent="0.2">
      <c r="B3582" s="22"/>
      <c r="C3582" s="22"/>
      <c r="D3582" s="22"/>
      <c r="E3582" s="22"/>
      <c r="G3582" s="22"/>
      <c r="H3582" s="22"/>
      <c r="I3582" s="22"/>
      <c r="K3582" s="22"/>
      <c r="L3582" s="22"/>
      <c r="M3582" s="22"/>
      <c r="O3582" s="22"/>
      <c r="P3582" s="22"/>
      <c r="Q3582" s="22"/>
    </row>
    <row r="3583" spans="2:17" x14ac:dyDescent="0.2">
      <c r="B3583" s="22"/>
      <c r="C3583" s="22"/>
      <c r="D3583" s="22"/>
      <c r="E3583" s="22"/>
      <c r="G3583" s="22"/>
      <c r="H3583" s="22"/>
      <c r="I3583" s="22"/>
      <c r="K3583" s="22"/>
      <c r="L3583" s="22"/>
      <c r="M3583" s="22"/>
      <c r="O3583" s="22"/>
      <c r="P3583" s="22"/>
      <c r="Q3583" s="22"/>
    </row>
    <row r="3584" spans="2:17" x14ac:dyDescent="0.2">
      <c r="B3584" s="22"/>
      <c r="C3584" s="22"/>
      <c r="D3584" s="22"/>
      <c r="E3584" s="22"/>
      <c r="G3584" s="22"/>
      <c r="H3584" s="22"/>
      <c r="I3584" s="22"/>
      <c r="K3584" s="22"/>
      <c r="L3584" s="22"/>
      <c r="M3584" s="22"/>
      <c r="O3584" s="22"/>
      <c r="P3584" s="22"/>
      <c r="Q3584" s="22"/>
    </row>
    <row r="3585" spans="2:17" x14ac:dyDescent="0.2">
      <c r="B3585" s="22"/>
      <c r="C3585" s="22"/>
      <c r="D3585" s="22"/>
      <c r="E3585" s="22"/>
      <c r="G3585" s="22"/>
      <c r="H3585" s="22"/>
      <c r="I3585" s="22"/>
      <c r="K3585" s="22"/>
      <c r="L3585" s="22"/>
      <c r="M3585" s="22"/>
      <c r="O3585" s="22"/>
      <c r="P3585" s="22"/>
      <c r="Q3585" s="22"/>
    </row>
    <row r="3586" spans="2:17" x14ac:dyDescent="0.2">
      <c r="B3586" s="22"/>
      <c r="C3586" s="22"/>
      <c r="D3586" s="22"/>
      <c r="E3586" s="22"/>
      <c r="G3586" s="22"/>
      <c r="H3586" s="22"/>
      <c r="I3586" s="22"/>
      <c r="K3586" s="22"/>
      <c r="L3586" s="22"/>
      <c r="M3586" s="22"/>
      <c r="O3586" s="22"/>
      <c r="P3586" s="22"/>
      <c r="Q3586" s="22"/>
    </row>
    <row r="3587" spans="2:17" x14ac:dyDescent="0.2">
      <c r="B3587" s="22"/>
      <c r="C3587" s="22"/>
      <c r="D3587" s="22"/>
      <c r="E3587" s="22"/>
      <c r="G3587" s="22"/>
      <c r="H3587" s="22"/>
      <c r="I3587" s="22"/>
      <c r="K3587" s="22"/>
      <c r="L3587" s="22"/>
      <c r="M3587" s="22"/>
      <c r="O3587" s="22"/>
      <c r="P3587" s="22"/>
      <c r="Q3587" s="22"/>
    </row>
    <row r="3588" spans="2:17" x14ac:dyDescent="0.2">
      <c r="B3588" s="22"/>
      <c r="C3588" s="22"/>
      <c r="D3588" s="22"/>
      <c r="E3588" s="22"/>
      <c r="G3588" s="22"/>
      <c r="H3588" s="22"/>
      <c r="I3588" s="22"/>
      <c r="K3588" s="22"/>
      <c r="L3588" s="22"/>
      <c r="M3588" s="22"/>
      <c r="O3588" s="22"/>
      <c r="P3588" s="22"/>
      <c r="Q3588" s="22"/>
    </row>
    <row r="3589" spans="2:17" x14ac:dyDescent="0.2">
      <c r="B3589" s="22"/>
      <c r="C3589" s="22"/>
      <c r="D3589" s="22"/>
      <c r="E3589" s="22"/>
      <c r="G3589" s="22"/>
      <c r="H3589" s="22"/>
      <c r="I3589" s="22"/>
      <c r="K3589" s="22"/>
      <c r="L3589" s="22"/>
      <c r="M3589" s="22"/>
      <c r="O3589" s="22"/>
      <c r="P3589" s="22"/>
      <c r="Q3589" s="22"/>
    </row>
    <row r="3590" spans="2:17" x14ac:dyDescent="0.2">
      <c r="B3590" s="22"/>
      <c r="C3590" s="22"/>
      <c r="D3590" s="22"/>
      <c r="E3590" s="22"/>
      <c r="G3590" s="22"/>
      <c r="H3590" s="22"/>
      <c r="I3590" s="22"/>
      <c r="K3590" s="22"/>
      <c r="L3590" s="22"/>
      <c r="M3590" s="22"/>
      <c r="O3590" s="22"/>
      <c r="P3590" s="22"/>
      <c r="Q3590" s="22"/>
    </row>
    <row r="3591" spans="2:17" x14ac:dyDescent="0.2">
      <c r="B3591" s="22"/>
      <c r="C3591" s="22"/>
      <c r="D3591" s="22"/>
      <c r="E3591" s="22"/>
      <c r="G3591" s="22"/>
      <c r="H3591" s="22"/>
      <c r="I3591" s="22"/>
      <c r="K3591" s="22"/>
      <c r="L3591" s="22"/>
      <c r="M3591" s="22"/>
      <c r="O3591" s="22"/>
      <c r="P3591" s="22"/>
      <c r="Q3591" s="22"/>
    </row>
    <row r="3592" spans="2:17" x14ac:dyDescent="0.2">
      <c r="B3592" s="22"/>
      <c r="C3592" s="22"/>
      <c r="D3592" s="22"/>
      <c r="E3592" s="22"/>
      <c r="G3592" s="22"/>
      <c r="H3592" s="22"/>
      <c r="I3592" s="22"/>
      <c r="K3592" s="22"/>
      <c r="L3592" s="22"/>
      <c r="M3592" s="22"/>
      <c r="O3592" s="22"/>
      <c r="P3592" s="22"/>
      <c r="Q3592" s="22"/>
    </row>
    <row r="3593" spans="2:17" x14ac:dyDescent="0.2">
      <c r="B3593" s="22"/>
      <c r="C3593" s="22"/>
      <c r="D3593" s="22"/>
      <c r="E3593" s="22"/>
      <c r="G3593" s="22"/>
      <c r="H3593" s="22"/>
      <c r="I3593" s="22"/>
      <c r="K3593" s="22"/>
      <c r="L3593" s="22"/>
      <c r="M3593" s="22"/>
      <c r="O3593" s="22"/>
      <c r="P3593" s="22"/>
      <c r="Q3593" s="22"/>
    </row>
    <row r="3594" spans="2:17" x14ac:dyDescent="0.2">
      <c r="B3594" s="22"/>
      <c r="C3594" s="22"/>
      <c r="D3594" s="22"/>
      <c r="E3594" s="22"/>
      <c r="G3594" s="22"/>
      <c r="H3594" s="22"/>
      <c r="I3594" s="22"/>
      <c r="K3594" s="22"/>
      <c r="L3594" s="22"/>
      <c r="M3594" s="22"/>
      <c r="O3594" s="22"/>
      <c r="P3594" s="22"/>
      <c r="Q3594" s="22"/>
    </row>
    <row r="3595" spans="2:17" x14ac:dyDescent="0.2">
      <c r="B3595" s="22"/>
      <c r="C3595" s="22"/>
      <c r="D3595" s="22"/>
      <c r="E3595" s="22"/>
      <c r="G3595" s="22"/>
      <c r="H3595" s="22"/>
      <c r="I3595" s="22"/>
      <c r="K3595" s="22"/>
      <c r="L3595" s="22"/>
      <c r="M3595" s="22"/>
      <c r="O3595" s="22"/>
      <c r="P3595" s="22"/>
      <c r="Q3595" s="22"/>
    </row>
    <row r="3596" spans="2:17" x14ac:dyDescent="0.2">
      <c r="B3596" s="22"/>
      <c r="C3596" s="22"/>
      <c r="D3596" s="22"/>
      <c r="E3596" s="22"/>
      <c r="G3596" s="22"/>
      <c r="H3596" s="22"/>
      <c r="I3596" s="22"/>
      <c r="K3596" s="22"/>
      <c r="L3596" s="22"/>
      <c r="M3596" s="22"/>
      <c r="O3596" s="22"/>
      <c r="P3596" s="22"/>
      <c r="Q3596" s="22"/>
    </row>
    <row r="3597" spans="2:17" x14ac:dyDescent="0.2">
      <c r="B3597" s="22"/>
      <c r="C3597" s="22"/>
      <c r="D3597" s="22"/>
      <c r="E3597" s="22"/>
      <c r="G3597" s="22"/>
      <c r="H3597" s="22"/>
      <c r="I3597" s="22"/>
      <c r="K3597" s="22"/>
      <c r="L3597" s="22"/>
      <c r="M3597" s="22"/>
      <c r="O3597" s="22"/>
      <c r="P3597" s="22"/>
      <c r="Q3597" s="22"/>
    </row>
    <row r="3598" spans="2:17" x14ac:dyDescent="0.2">
      <c r="B3598" s="22"/>
      <c r="C3598" s="22"/>
      <c r="D3598" s="22"/>
      <c r="E3598" s="22"/>
      <c r="G3598" s="22"/>
      <c r="H3598" s="22"/>
      <c r="I3598" s="22"/>
      <c r="K3598" s="22"/>
      <c r="L3598" s="22"/>
      <c r="M3598" s="22"/>
      <c r="O3598" s="22"/>
      <c r="P3598" s="22"/>
      <c r="Q3598" s="22"/>
    </row>
    <row r="3599" spans="2:17" x14ac:dyDescent="0.2">
      <c r="B3599" s="22"/>
      <c r="C3599" s="22"/>
      <c r="D3599" s="22"/>
      <c r="E3599" s="22"/>
      <c r="G3599" s="22"/>
      <c r="H3599" s="22"/>
      <c r="I3599" s="22"/>
      <c r="K3599" s="22"/>
      <c r="L3599" s="22"/>
      <c r="M3599" s="22"/>
      <c r="O3599" s="22"/>
      <c r="P3599" s="22"/>
      <c r="Q3599" s="22"/>
    </row>
    <row r="3600" spans="2:17" x14ac:dyDescent="0.2">
      <c r="B3600" s="22"/>
      <c r="C3600" s="22"/>
      <c r="D3600" s="22"/>
      <c r="E3600" s="22"/>
      <c r="G3600" s="22"/>
      <c r="H3600" s="22"/>
      <c r="I3600" s="22"/>
      <c r="K3600" s="22"/>
      <c r="L3600" s="22"/>
      <c r="M3600" s="22"/>
      <c r="O3600" s="22"/>
      <c r="P3600" s="22"/>
      <c r="Q3600" s="22"/>
    </row>
    <row r="3601" spans="2:17" x14ac:dyDescent="0.2">
      <c r="B3601" s="22"/>
      <c r="C3601" s="22"/>
      <c r="D3601" s="22"/>
      <c r="E3601" s="22"/>
      <c r="G3601" s="22"/>
      <c r="H3601" s="22"/>
      <c r="I3601" s="22"/>
      <c r="K3601" s="22"/>
      <c r="L3601" s="22"/>
      <c r="M3601" s="22"/>
      <c r="O3601" s="22"/>
      <c r="P3601" s="22"/>
      <c r="Q3601" s="22"/>
    </row>
    <row r="3602" spans="2:17" x14ac:dyDescent="0.2">
      <c r="B3602" s="22"/>
      <c r="C3602" s="22"/>
      <c r="D3602" s="22"/>
      <c r="E3602" s="22"/>
      <c r="G3602" s="22"/>
      <c r="H3602" s="22"/>
      <c r="I3602" s="22"/>
      <c r="K3602" s="22"/>
      <c r="L3602" s="22"/>
      <c r="M3602" s="22"/>
      <c r="O3602" s="22"/>
      <c r="P3602" s="22"/>
      <c r="Q3602" s="22"/>
    </row>
    <row r="3603" spans="2:17" x14ac:dyDescent="0.2">
      <c r="B3603" s="22"/>
      <c r="C3603" s="22"/>
      <c r="D3603" s="22"/>
      <c r="E3603" s="22"/>
      <c r="G3603" s="22"/>
      <c r="H3603" s="22"/>
      <c r="I3603" s="22"/>
      <c r="K3603" s="22"/>
      <c r="L3603" s="22"/>
      <c r="M3603" s="22"/>
      <c r="O3603" s="22"/>
      <c r="P3603" s="22"/>
      <c r="Q3603" s="22"/>
    </row>
    <row r="3604" spans="2:17" x14ac:dyDescent="0.2">
      <c r="B3604" s="22"/>
      <c r="C3604" s="22"/>
      <c r="D3604" s="22"/>
      <c r="E3604" s="22"/>
      <c r="G3604" s="22"/>
      <c r="H3604" s="22"/>
      <c r="I3604" s="22"/>
      <c r="K3604" s="22"/>
      <c r="L3604" s="22"/>
      <c r="M3604" s="22"/>
      <c r="O3604" s="22"/>
      <c r="P3604" s="22"/>
      <c r="Q3604" s="22"/>
    </row>
    <row r="3605" spans="2:17" x14ac:dyDescent="0.2">
      <c r="B3605" s="22"/>
      <c r="C3605" s="22"/>
      <c r="D3605" s="22"/>
      <c r="E3605" s="22"/>
      <c r="G3605" s="22"/>
      <c r="H3605" s="22"/>
      <c r="I3605" s="22"/>
      <c r="K3605" s="22"/>
      <c r="L3605" s="22"/>
      <c r="M3605" s="22"/>
      <c r="O3605" s="22"/>
      <c r="P3605" s="22"/>
      <c r="Q3605" s="22"/>
    </row>
    <row r="3606" spans="2:17" x14ac:dyDescent="0.2">
      <c r="B3606" s="22"/>
      <c r="C3606" s="22"/>
      <c r="D3606" s="22"/>
      <c r="E3606" s="22"/>
      <c r="G3606" s="22"/>
      <c r="H3606" s="22"/>
      <c r="I3606" s="22"/>
      <c r="K3606" s="22"/>
      <c r="L3606" s="22"/>
      <c r="M3606" s="22"/>
      <c r="O3606" s="22"/>
      <c r="P3606" s="22"/>
      <c r="Q3606" s="22"/>
    </row>
    <row r="3607" spans="2:17" x14ac:dyDescent="0.2">
      <c r="B3607" s="22"/>
      <c r="C3607" s="22"/>
      <c r="D3607" s="22"/>
      <c r="E3607" s="22"/>
      <c r="G3607" s="22"/>
      <c r="H3607" s="22"/>
      <c r="I3607" s="22"/>
      <c r="K3607" s="22"/>
      <c r="L3607" s="22"/>
      <c r="M3607" s="22"/>
      <c r="O3607" s="22"/>
      <c r="P3607" s="22"/>
      <c r="Q3607" s="22"/>
    </row>
    <row r="3608" spans="2:17" x14ac:dyDescent="0.2">
      <c r="B3608" s="22"/>
      <c r="C3608" s="22"/>
      <c r="D3608" s="22"/>
      <c r="E3608" s="22"/>
      <c r="G3608" s="22"/>
      <c r="H3608" s="22"/>
      <c r="I3608" s="22"/>
      <c r="K3608" s="22"/>
      <c r="L3608" s="22"/>
      <c r="M3608" s="22"/>
      <c r="O3608" s="22"/>
      <c r="P3608" s="22"/>
      <c r="Q3608" s="22"/>
    </row>
    <row r="3609" spans="2:17" x14ac:dyDescent="0.2">
      <c r="B3609" s="22"/>
      <c r="C3609" s="22"/>
      <c r="D3609" s="22"/>
      <c r="E3609" s="22"/>
      <c r="G3609" s="22"/>
      <c r="H3609" s="22"/>
      <c r="I3609" s="22"/>
      <c r="K3609" s="22"/>
      <c r="L3609" s="22"/>
      <c r="M3609" s="22"/>
      <c r="O3609" s="22"/>
      <c r="P3609" s="22"/>
      <c r="Q3609" s="22"/>
    </row>
    <row r="3610" spans="2:17" x14ac:dyDescent="0.2">
      <c r="B3610" s="22"/>
      <c r="C3610" s="22"/>
      <c r="D3610" s="22"/>
      <c r="E3610" s="22"/>
      <c r="G3610" s="22"/>
      <c r="H3610" s="22"/>
      <c r="I3610" s="22"/>
      <c r="K3610" s="22"/>
      <c r="L3610" s="22"/>
      <c r="M3610" s="22"/>
      <c r="O3610" s="22"/>
      <c r="P3610" s="22"/>
      <c r="Q3610" s="22"/>
    </row>
    <row r="3611" spans="2:17" x14ac:dyDescent="0.2">
      <c r="B3611" s="22"/>
      <c r="C3611" s="22"/>
      <c r="D3611" s="22"/>
      <c r="E3611" s="22"/>
      <c r="G3611" s="22"/>
      <c r="H3611" s="22"/>
      <c r="I3611" s="22"/>
      <c r="K3611" s="22"/>
      <c r="L3611" s="22"/>
      <c r="M3611" s="22"/>
      <c r="O3611" s="22"/>
      <c r="P3611" s="22"/>
      <c r="Q3611" s="22"/>
    </row>
    <row r="3612" spans="2:17" x14ac:dyDescent="0.2">
      <c r="B3612" s="22"/>
      <c r="C3612" s="22"/>
      <c r="D3612" s="22"/>
      <c r="E3612" s="22"/>
      <c r="G3612" s="22"/>
      <c r="H3612" s="22"/>
      <c r="I3612" s="22"/>
      <c r="K3612" s="22"/>
      <c r="L3612" s="22"/>
      <c r="M3612" s="22"/>
      <c r="O3612" s="22"/>
      <c r="P3612" s="22"/>
      <c r="Q3612" s="22"/>
    </row>
    <row r="3613" spans="2:17" x14ac:dyDescent="0.2">
      <c r="B3613" s="22"/>
      <c r="C3613" s="22"/>
      <c r="D3613" s="22"/>
      <c r="E3613" s="22"/>
      <c r="G3613" s="22"/>
      <c r="H3613" s="22"/>
      <c r="I3613" s="22"/>
      <c r="K3613" s="22"/>
      <c r="L3613" s="22"/>
      <c r="M3613" s="22"/>
      <c r="O3613" s="22"/>
      <c r="P3613" s="22"/>
      <c r="Q3613" s="22"/>
    </row>
    <row r="3614" spans="2:17" x14ac:dyDescent="0.2">
      <c r="B3614" s="22"/>
      <c r="C3614" s="22"/>
      <c r="D3614" s="22"/>
      <c r="E3614" s="22"/>
      <c r="G3614" s="22"/>
      <c r="H3614" s="22"/>
      <c r="I3614" s="22"/>
      <c r="K3614" s="22"/>
      <c r="L3614" s="22"/>
      <c r="M3614" s="22"/>
      <c r="O3614" s="22"/>
      <c r="P3614" s="22"/>
      <c r="Q3614" s="22"/>
    </row>
    <row r="3615" spans="2:17" x14ac:dyDescent="0.2">
      <c r="B3615" s="22"/>
      <c r="C3615" s="22"/>
      <c r="D3615" s="22"/>
      <c r="E3615" s="22"/>
      <c r="G3615" s="22"/>
      <c r="H3615" s="22"/>
      <c r="I3615" s="22"/>
      <c r="K3615" s="22"/>
      <c r="L3615" s="22"/>
      <c r="M3615" s="22"/>
      <c r="O3615" s="22"/>
      <c r="P3615" s="22"/>
      <c r="Q3615" s="22"/>
    </row>
    <row r="3616" spans="2:17" x14ac:dyDescent="0.2">
      <c r="B3616" s="22"/>
      <c r="C3616" s="22"/>
      <c r="D3616" s="22"/>
      <c r="E3616" s="22"/>
      <c r="G3616" s="22"/>
      <c r="H3616" s="22"/>
      <c r="I3616" s="22"/>
      <c r="K3616" s="22"/>
      <c r="L3616" s="22"/>
      <c r="M3616" s="22"/>
      <c r="O3616" s="22"/>
      <c r="P3616" s="22"/>
      <c r="Q3616" s="22"/>
    </row>
    <row r="3617" spans="2:17" x14ac:dyDescent="0.2">
      <c r="B3617" s="22"/>
      <c r="C3617" s="22"/>
      <c r="D3617" s="22"/>
      <c r="E3617" s="22"/>
      <c r="G3617" s="22"/>
      <c r="H3617" s="22"/>
      <c r="I3617" s="22"/>
      <c r="K3617" s="22"/>
      <c r="L3617" s="22"/>
      <c r="M3617" s="22"/>
      <c r="O3617" s="22"/>
      <c r="P3617" s="22"/>
      <c r="Q3617" s="22"/>
    </row>
    <row r="3618" spans="2:17" x14ac:dyDescent="0.2">
      <c r="B3618" s="22"/>
      <c r="C3618" s="22"/>
      <c r="D3618" s="22"/>
      <c r="E3618" s="22"/>
      <c r="G3618" s="22"/>
      <c r="H3618" s="22"/>
      <c r="I3618" s="22"/>
      <c r="K3618" s="22"/>
      <c r="L3618" s="22"/>
      <c r="M3618" s="22"/>
      <c r="O3618" s="22"/>
      <c r="P3618" s="22"/>
      <c r="Q3618" s="22"/>
    </row>
    <row r="3619" spans="2:17" x14ac:dyDescent="0.2">
      <c r="B3619" s="22"/>
      <c r="C3619" s="22"/>
      <c r="D3619" s="22"/>
      <c r="E3619" s="22"/>
      <c r="G3619" s="22"/>
      <c r="H3619" s="22"/>
      <c r="I3619" s="22"/>
      <c r="K3619" s="22"/>
      <c r="L3619" s="22"/>
      <c r="M3619" s="22"/>
      <c r="O3619" s="22"/>
      <c r="P3619" s="22"/>
      <c r="Q3619" s="22"/>
    </row>
    <row r="3620" spans="2:17" x14ac:dyDescent="0.2">
      <c r="B3620" s="22"/>
      <c r="C3620" s="22"/>
      <c r="D3620" s="22"/>
      <c r="E3620" s="22"/>
      <c r="G3620" s="22"/>
      <c r="H3620" s="22"/>
      <c r="I3620" s="22"/>
      <c r="K3620" s="22"/>
      <c r="L3620" s="22"/>
      <c r="M3620" s="22"/>
      <c r="O3620" s="22"/>
      <c r="P3620" s="22"/>
      <c r="Q3620" s="22"/>
    </row>
    <row r="3621" spans="2:17" x14ac:dyDescent="0.2">
      <c r="B3621" s="22"/>
      <c r="C3621" s="22"/>
      <c r="D3621" s="22"/>
      <c r="E3621" s="22"/>
      <c r="G3621" s="22"/>
      <c r="H3621" s="22"/>
      <c r="I3621" s="22"/>
      <c r="K3621" s="22"/>
      <c r="L3621" s="22"/>
      <c r="M3621" s="22"/>
      <c r="O3621" s="22"/>
      <c r="P3621" s="22"/>
      <c r="Q3621" s="22"/>
    </row>
    <row r="3622" spans="2:17" x14ac:dyDescent="0.2">
      <c r="B3622" s="22"/>
      <c r="C3622" s="22"/>
      <c r="D3622" s="22"/>
      <c r="E3622" s="22"/>
      <c r="G3622" s="22"/>
      <c r="H3622" s="22"/>
      <c r="I3622" s="22"/>
      <c r="K3622" s="22"/>
      <c r="L3622" s="22"/>
      <c r="M3622" s="22"/>
      <c r="O3622" s="22"/>
      <c r="P3622" s="22"/>
      <c r="Q3622" s="22"/>
    </row>
    <row r="3623" spans="2:17" x14ac:dyDescent="0.2">
      <c r="B3623" s="22"/>
      <c r="C3623" s="22"/>
      <c r="D3623" s="22"/>
      <c r="E3623" s="22"/>
      <c r="G3623" s="22"/>
      <c r="H3623" s="22"/>
      <c r="I3623" s="22"/>
      <c r="K3623" s="22"/>
      <c r="L3623" s="22"/>
      <c r="M3623" s="22"/>
      <c r="O3623" s="22"/>
      <c r="P3623" s="22"/>
      <c r="Q3623" s="22"/>
    </row>
    <row r="3624" spans="2:17" x14ac:dyDescent="0.2">
      <c r="B3624" s="22"/>
      <c r="C3624" s="22"/>
      <c r="D3624" s="22"/>
      <c r="E3624" s="22"/>
      <c r="G3624" s="22"/>
      <c r="H3624" s="22"/>
      <c r="I3624" s="22"/>
      <c r="K3624" s="22"/>
      <c r="L3624" s="22"/>
      <c r="M3624" s="22"/>
      <c r="O3624" s="22"/>
      <c r="P3624" s="22"/>
      <c r="Q3624" s="22"/>
    </row>
    <row r="3625" spans="2:17" x14ac:dyDescent="0.2">
      <c r="B3625" s="22"/>
      <c r="C3625" s="22"/>
      <c r="D3625" s="22"/>
      <c r="E3625" s="22"/>
      <c r="G3625" s="22"/>
      <c r="H3625" s="22"/>
      <c r="I3625" s="22"/>
      <c r="K3625" s="22"/>
      <c r="L3625" s="22"/>
      <c r="M3625" s="22"/>
      <c r="O3625" s="22"/>
      <c r="P3625" s="22"/>
      <c r="Q3625" s="22"/>
    </row>
    <row r="3626" spans="2:17" x14ac:dyDescent="0.2">
      <c r="B3626" s="22"/>
      <c r="C3626" s="22"/>
      <c r="D3626" s="22"/>
      <c r="E3626" s="22"/>
      <c r="G3626" s="22"/>
      <c r="H3626" s="22"/>
      <c r="I3626" s="22"/>
      <c r="K3626" s="22"/>
      <c r="L3626" s="22"/>
      <c r="M3626" s="22"/>
      <c r="O3626" s="22"/>
      <c r="P3626" s="22"/>
      <c r="Q3626" s="22"/>
    </row>
    <row r="3627" spans="2:17" x14ac:dyDescent="0.2">
      <c r="B3627" s="22"/>
      <c r="C3627" s="22"/>
      <c r="D3627" s="22"/>
      <c r="E3627" s="22"/>
      <c r="G3627" s="22"/>
      <c r="H3627" s="22"/>
      <c r="I3627" s="22"/>
      <c r="K3627" s="22"/>
      <c r="L3627" s="22"/>
      <c r="M3627" s="22"/>
      <c r="O3627" s="22"/>
      <c r="P3627" s="22"/>
      <c r="Q3627" s="22"/>
    </row>
    <row r="3628" spans="2:17" x14ac:dyDescent="0.2">
      <c r="B3628" s="22"/>
      <c r="C3628" s="22"/>
      <c r="D3628" s="22"/>
      <c r="E3628" s="22"/>
      <c r="G3628" s="22"/>
      <c r="H3628" s="22"/>
      <c r="I3628" s="22"/>
      <c r="K3628" s="22"/>
      <c r="L3628" s="22"/>
      <c r="M3628" s="22"/>
      <c r="O3628" s="22"/>
      <c r="P3628" s="22"/>
      <c r="Q3628" s="22"/>
    </row>
    <row r="3629" spans="2:17" x14ac:dyDescent="0.2">
      <c r="B3629" s="22"/>
      <c r="C3629" s="22"/>
      <c r="D3629" s="22"/>
      <c r="E3629" s="22"/>
      <c r="G3629" s="22"/>
      <c r="H3629" s="22"/>
      <c r="I3629" s="22"/>
      <c r="K3629" s="22"/>
      <c r="L3629" s="22"/>
      <c r="M3629" s="22"/>
      <c r="O3629" s="22"/>
      <c r="P3629" s="22"/>
      <c r="Q3629" s="22"/>
    </row>
    <row r="3630" spans="2:17" x14ac:dyDescent="0.2">
      <c r="B3630" s="22"/>
      <c r="C3630" s="22"/>
      <c r="D3630" s="22"/>
      <c r="E3630" s="22"/>
      <c r="G3630" s="22"/>
      <c r="H3630" s="22"/>
      <c r="I3630" s="22"/>
      <c r="K3630" s="22"/>
      <c r="L3630" s="22"/>
      <c r="M3630" s="22"/>
      <c r="O3630" s="22"/>
      <c r="P3630" s="22"/>
      <c r="Q3630" s="22"/>
    </row>
    <row r="3631" spans="2:17" x14ac:dyDescent="0.2">
      <c r="B3631" s="22"/>
      <c r="C3631" s="22"/>
      <c r="D3631" s="22"/>
      <c r="E3631" s="22"/>
      <c r="G3631" s="22"/>
      <c r="H3631" s="22"/>
      <c r="I3631" s="22"/>
      <c r="K3631" s="22"/>
      <c r="L3631" s="22"/>
      <c r="M3631" s="22"/>
      <c r="O3631" s="22"/>
      <c r="P3631" s="22"/>
      <c r="Q3631" s="22"/>
    </row>
    <row r="3632" spans="2:17" x14ac:dyDescent="0.2">
      <c r="B3632" s="22"/>
      <c r="C3632" s="22"/>
      <c r="D3632" s="22"/>
      <c r="E3632" s="22"/>
      <c r="G3632" s="22"/>
      <c r="H3632" s="22"/>
      <c r="I3632" s="22"/>
      <c r="K3632" s="22"/>
      <c r="L3632" s="22"/>
      <c r="M3632" s="22"/>
      <c r="O3632" s="22"/>
      <c r="P3632" s="22"/>
      <c r="Q3632" s="22"/>
    </row>
    <row r="3633" spans="2:17" x14ac:dyDescent="0.2">
      <c r="B3633" s="22"/>
      <c r="C3633" s="22"/>
      <c r="D3633" s="22"/>
      <c r="E3633" s="22"/>
      <c r="G3633" s="22"/>
      <c r="H3633" s="22"/>
      <c r="I3633" s="22"/>
      <c r="K3633" s="22"/>
      <c r="L3633" s="22"/>
      <c r="M3633" s="22"/>
      <c r="O3633" s="22"/>
      <c r="P3633" s="22"/>
      <c r="Q3633" s="22"/>
    </row>
    <row r="3634" spans="2:17" x14ac:dyDescent="0.2">
      <c r="B3634" s="22"/>
      <c r="C3634" s="22"/>
      <c r="D3634" s="22"/>
      <c r="E3634" s="22"/>
      <c r="G3634" s="22"/>
      <c r="H3634" s="22"/>
      <c r="I3634" s="22"/>
      <c r="K3634" s="22"/>
      <c r="L3634" s="22"/>
      <c r="M3634" s="22"/>
      <c r="O3634" s="22"/>
      <c r="P3634" s="22"/>
      <c r="Q3634" s="22"/>
    </row>
    <row r="3635" spans="2:17" x14ac:dyDescent="0.2">
      <c r="B3635" s="22"/>
      <c r="C3635" s="22"/>
      <c r="D3635" s="22"/>
      <c r="E3635" s="22"/>
      <c r="G3635" s="22"/>
      <c r="H3635" s="22"/>
      <c r="I3635" s="22"/>
      <c r="K3635" s="22"/>
      <c r="L3635" s="22"/>
      <c r="M3635" s="22"/>
      <c r="O3635" s="22"/>
      <c r="P3635" s="22"/>
      <c r="Q3635" s="22"/>
    </row>
    <row r="3636" spans="2:17" x14ac:dyDescent="0.2">
      <c r="B3636" s="22"/>
      <c r="C3636" s="22"/>
      <c r="D3636" s="22"/>
      <c r="E3636" s="22"/>
      <c r="G3636" s="22"/>
      <c r="H3636" s="22"/>
      <c r="I3636" s="22"/>
      <c r="K3636" s="22"/>
      <c r="L3636" s="22"/>
      <c r="M3636" s="22"/>
      <c r="O3636" s="22"/>
      <c r="P3636" s="22"/>
      <c r="Q3636" s="22"/>
    </row>
    <row r="3637" spans="2:17" x14ac:dyDescent="0.2">
      <c r="B3637" s="22"/>
      <c r="C3637" s="22"/>
      <c r="D3637" s="22"/>
      <c r="E3637" s="22"/>
      <c r="G3637" s="22"/>
      <c r="H3637" s="22"/>
      <c r="I3637" s="22"/>
      <c r="K3637" s="22"/>
      <c r="L3637" s="22"/>
      <c r="M3637" s="22"/>
      <c r="O3637" s="22"/>
      <c r="P3637" s="22"/>
      <c r="Q3637" s="22"/>
    </row>
    <row r="3638" spans="2:17" x14ac:dyDescent="0.2">
      <c r="B3638" s="22"/>
      <c r="C3638" s="22"/>
      <c r="D3638" s="22"/>
      <c r="E3638" s="22"/>
      <c r="G3638" s="22"/>
      <c r="H3638" s="22"/>
      <c r="I3638" s="22"/>
      <c r="K3638" s="22"/>
      <c r="L3638" s="22"/>
      <c r="M3638" s="22"/>
      <c r="O3638" s="22"/>
      <c r="P3638" s="22"/>
      <c r="Q3638" s="22"/>
    </row>
    <row r="3639" spans="2:17" x14ac:dyDescent="0.2">
      <c r="B3639" s="22"/>
      <c r="C3639" s="22"/>
      <c r="D3639" s="22"/>
      <c r="E3639" s="22"/>
      <c r="G3639" s="22"/>
      <c r="H3639" s="22"/>
      <c r="I3639" s="22"/>
      <c r="K3639" s="22"/>
      <c r="L3639" s="22"/>
      <c r="M3639" s="22"/>
      <c r="O3639" s="22"/>
      <c r="P3639" s="22"/>
      <c r="Q3639" s="22"/>
    </row>
    <row r="3640" spans="2:17" x14ac:dyDescent="0.2">
      <c r="B3640" s="22"/>
      <c r="C3640" s="22"/>
      <c r="D3640" s="22"/>
      <c r="E3640" s="22"/>
      <c r="G3640" s="22"/>
      <c r="H3640" s="22"/>
      <c r="I3640" s="22"/>
      <c r="K3640" s="22"/>
      <c r="L3640" s="22"/>
      <c r="M3640" s="22"/>
      <c r="O3640" s="22"/>
      <c r="P3640" s="22"/>
      <c r="Q3640" s="22"/>
    </row>
    <row r="3641" spans="2:17" x14ac:dyDescent="0.2">
      <c r="B3641" s="22"/>
      <c r="C3641" s="22"/>
      <c r="D3641" s="22"/>
      <c r="E3641" s="22"/>
      <c r="G3641" s="22"/>
      <c r="H3641" s="22"/>
      <c r="I3641" s="22"/>
      <c r="K3641" s="22"/>
      <c r="L3641" s="22"/>
      <c r="M3641" s="22"/>
      <c r="O3641" s="22"/>
      <c r="P3641" s="22"/>
      <c r="Q3641" s="22"/>
    </row>
    <row r="3642" spans="2:17" x14ac:dyDescent="0.2">
      <c r="B3642" s="22"/>
      <c r="C3642" s="22"/>
      <c r="D3642" s="22"/>
      <c r="E3642" s="22"/>
      <c r="G3642" s="22"/>
      <c r="H3642" s="22"/>
      <c r="I3642" s="22"/>
      <c r="K3642" s="22"/>
      <c r="L3642" s="22"/>
      <c r="M3642" s="22"/>
      <c r="O3642" s="22"/>
      <c r="P3642" s="22"/>
      <c r="Q3642" s="22"/>
    </row>
    <row r="3643" spans="2:17" x14ac:dyDescent="0.2">
      <c r="B3643" s="22"/>
      <c r="C3643" s="22"/>
      <c r="D3643" s="22"/>
      <c r="E3643" s="22"/>
      <c r="G3643" s="22"/>
      <c r="H3643" s="22"/>
      <c r="I3643" s="22"/>
      <c r="K3643" s="22"/>
      <c r="L3643" s="22"/>
      <c r="M3643" s="22"/>
      <c r="O3643" s="22"/>
      <c r="P3643" s="22"/>
      <c r="Q3643" s="22"/>
    </row>
    <row r="3644" spans="2:17" x14ac:dyDescent="0.2">
      <c r="B3644" s="22"/>
      <c r="C3644" s="22"/>
      <c r="D3644" s="22"/>
      <c r="E3644" s="22"/>
      <c r="G3644" s="22"/>
      <c r="H3644" s="22"/>
      <c r="I3644" s="22"/>
      <c r="K3644" s="22"/>
      <c r="L3644" s="22"/>
      <c r="M3644" s="22"/>
      <c r="O3644" s="22"/>
      <c r="P3644" s="22"/>
      <c r="Q3644" s="22"/>
    </row>
    <row r="3645" spans="2:17" x14ac:dyDescent="0.2">
      <c r="B3645" s="22"/>
      <c r="C3645" s="22"/>
      <c r="D3645" s="22"/>
      <c r="E3645" s="22"/>
      <c r="G3645" s="22"/>
      <c r="H3645" s="22"/>
      <c r="I3645" s="22"/>
      <c r="K3645" s="22"/>
      <c r="L3645" s="22"/>
      <c r="M3645" s="22"/>
      <c r="O3645" s="22"/>
      <c r="P3645" s="22"/>
      <c r="Q3645" s="22"/>
    </row>
    <row r="3646" spans="2:17" x14ac:dyDescent="0.2">
      <c r="B3646" s="22"/>
      <c r="C3646" s="22"/>
      <c r="D3646" s="22"/>
      <c r="E3646" s="22"/>
      <c r="G3646" s="22"/>
      <c r="H3646" s="22"/>
      <c r="I3646" s="22"/>
      <c r="K3646" s="22"/>
      <c r="L3646" s="22"/>
      <c r="M3646" s="22"/>
      <c r="O3646" s="22"/>
      <c r="P3646" s="22"/>
      <c r="Q3646" s="22"/>
    </row>
    <row r="3647" spans="2:17" x14ac:dyDescent="0.2">
      <c r="B3647" s="22"/>
      <c r="C3647" s="22"/>
      <c r="D3647" s="22"/>
      <c r="E3647" s="22"/>
      <c r="G3647" s="22"/>
      <c r="H3647" s="22"/>
      <c r="I3647" s="22"/>
      <c r="K3647" s="22"/>
      <c r="L3647" s="22"/>
      <c r="M3647" s="22"/>
      <c r="O3647" s="22"/>
      <c r="P3647" s="22"/>
      <c r="Q3647" s="22"/>
    </row>
    <row r="3648" spans="2:17" x14ac:dyDescent="0.2">
      <c r="B3648" s="22"/>
      <c r="C3648" s="22"/>
      <c r="D3648" s="22"/>
      <c r="E3648" s="22"/>
      <c r="G3648" s="22"/>
      <c r="H3648" s="22"/>
      <c r="I3648" s="22"/>
      <c r="K3648" s="22"/>
      <c r="L3648" s="22"/>
      <c r="M3648" s="22"/>
      <c r="O3648" s="22"/>
      <c r="P3648" s="22"/>
      <c r="Q3648" s="22"/>
    </row>
    <row r="3649" spans="2:17" x14ac:dyDescent="0.2">
      <c r="B3649" s="22"/>
      <c r="C3649" s="22"/>
      <c r="D3649" s="22"/>
      <c r="E3649" s="22"/>
      <c r="G3649" s="22"/>
      <c r="H3649" s="22"/>
      <c r="I3649" s="22"/>
      <c r="K3649" s="22"/>
      <c r="L3649" s="22"/>
      <c r="M3649" s="22"/>
      <c r="O3649" s="22"/>
      <c r="P3649" s="22"/>
      <c r="Q3649" s="22"/>
    </row>
    <row r="3650" spans="2:17" x14ac:dyDescent="0.2">
      <c r="B3650" s="22"/>
      <c r="C3650" s="22"/>
      <c r="D3650" s="22"/>
      <c r="E3650" s="22"/>
      <c r="G3650" s="22"/>
      <c r="H3650" s="22"/>
      <c r="I3650" s="22"/>
      <c r="K3650" s="22"/>
      <c r="L3650" s="22"/>
      <c r="M3650" s="22"/>
      <c r="O3650" s="22"/>
      <c r="P3650" s="22"/>
      <c r="Q3650" s="22"/>
    </row>
    <row r="3651" spans="2:17" x14ac:dyDescent="0.2">
      <c r="B3651" s="22"/>
      <c r="C3651" s="22"/>
      <c r="D3651" s="22"/>
      <c r="E3651" s="22"/>
      <c r="G3651" s="22"/>
      <c r="H3651" s="22"/>
      <c r="I3651" s="22"/>
      <c r="K3651" s="22"/>
      <c r="L3651" s="22"/>
      <c r="M3651" s="22"/>
      <c r="O3651" s="22"/>
      <c r="P3651" s="22"/>
      <c r="Q3651" s="22"/>
    </row>
    <row r="3652" spans="2:17" x14ac:dyDescent="0.2">
      <c r="B3652" s="22"/>
      <c r="C3652" s="22"/>
      <c r="D3652" s="22"/>
      <c r="E3652" s="22"/>
      <c r="G3652" s="22"/>
      <c r="H3652" s="22"/>
      <c r="I3652" s="22"/>
      <c r="K3652" s="22"/>
      <c r="L3652" s="22"/>
      <c r="M3652" s="22"/>
      <c r="O3652" s="22"/>
      <c r="P3652" s="22"/>
      <c r="Q3652" s="22"/>
    </row>
    <row r="3653" spans="2:17" x14ac:dyDescent="0.2">
      <c r="B3653" s="22"/>
      <c r="C3653" s="22"/>
      <c r="D3653" s="22"/>
      <c r="E3653" s="22"/>
      <c r="G3653" s="22"/>
      <c r="H3653" s="22"/>
      <c r="I3653" s="22"/>
      <c r="K3653" s="22"/>
      <c r="L3653" s="22"/>
      <c r="M3653" s="22"/>
      <c r="O3653" s="22"/>
      <c r="P3653" s="22"/>
      <c r="Q3653" s="22"/>
    </row>
    <row r="3654" spans="2:17" x14ac:dyDescent="0.2">
      <c r="B3654" s="22"/>
      <c r="C3654" s="22"/>
      <c r="D3654" s="22"/>
      <c r="E3654" s="22"/>
      <c r="G3654" s="22"/>
      <c r="H3654" s="22"/>
      <c r="I3654" s="22"/>
      <c r="K3654" s="22"/>
      <c r="L3654" s="22"/>
      <c r="M3654" s="22"/>
      <c r="O3654" s="22"/>
      <c r="P3654" s="22"/>
      <c r="Q3654" s="22"/>
    </row>
    <row r="3655" spans="2:17" x14ac:dyDescent="0.2">
      <c r="B3655" s="22"/>
      <c r="C3655" s="22"/>
      <c r="D3655" s="22"/>
      <c r="E3655" s="22"/>
      <c r="G3655" s="22"/>
      <c r="H3655" s="22"/>
      <c r="I3655" s="22"/>
      <c r="K3655" s="22"/>
      <c r="L3655" s="22"/>
      <c r="M3655" s="22"/>
      <c r="O3655" s="22"/>
      <c r="P3655" s="22"/>
      <c r="Q3655" s="22"/>
    </row>
    <row r="3656" spans="2:17" x14ac:dyDescent="0.2">
      <c r="B3656" s="22"/>
      <c r="C3656" s="22"/>
      <c r="D3656" s="22"/>
      <c r="E3656" s="22"/>
      <c r="G3656" s="22"/>
      <c r="H3656" s="22"/>
      <c r="I3656" s="22"/>
      <c r="K3656" s="22"/>
      <c r="L3656" s="22"/>
      <c r="M3656" s="22"/>
      <c r="O3656" s="22"/>
      <c r="P3656" s="22"/>
      <c r="Q3656" s="22"/>
    </row>
    <row r="3657" spans="2:17" x14ac:dyDescent="0.2">
      <c r="B3657" s="22"/>
      <c r="C3657" s="22"/>
      <c r="D3657" s="22"/>
      <c r="E3657" s="22"/>
      <c r="G3657" s="22"/>
      <c r="H3657" s="22"/>
      <c r="I3657" s="22"/>
      <c r="K3657" s="22"/>
      <c r="L3657" s="22"/>
      <c r="M3657" s="22"/>
      <c r="O3657" s="22"/>
      <c r="P3657" s="22"/>
      <c r="Q3657" s="22"/>
    </row>
    <row r="3658" spans="2:17" x14ac:dyDescent="0.2">
      <c r="B3658" s="22"/>
      <c r="C3658" s="22"/>
      <c r="D3658" s="22"/>
      <c r="E3658" s="22"/>
      <c r="G3658" s="22"/>
      <c r="H3658" s="22"/>
      <c r="I3658" s="22"/>
      <c r="K3658" s="22"/>
      <c r="L3658" s="22"/>
      <c r="M3658" s="22"/>
      <c r="O3658" s="22"/>
      <c r="P3658" s="22"/>
      <c r="Q3658" s="22"/>
    </row>
    <row r="3659" spans="2:17" x14ac:dyDescent="0.2">
      <c r="B3659" s="22"/>
      <c r="C3659" s="22"/>
      <c r="D3659" s="22"/>
      <c r="E3659" s="22"/>
      <c r="G3659" s="22"/>
      <c r="H3659" s="22"/>
      <c r="I3659" s="22"/>
      <c r="K3659" s="22"/>
      <c r="L3659" s="22"/>
      <c r="M3659" s="22"/>
      <c r="O3659" s="22"/>
      <c r="P3659" s="22"/>
      <c r="Q3659" s="22"/>
    </row>
    <row r="3660" spans="2:17" x14ac:dyDescent="0.2">
      <c r="B3660" s="22"/>
      <c r="C3660" s="22"/>
      <c r="D3660" s="22"/>
      <c r="E3660" s="22"/>
      <c r="G3660" s="22"/>
      <c r="H3660" s="22"/>
      <c r="I3660" s="22"/>
      <c r="K3660" s="22"/>
      <c r="L3660" s="22"/>
      <c r="M3660" s="22"/>
      <c r="O3660" s="22"/>
      <c r="P3660" s="22"/>
      <c r="Q3660" s="22"/>
    </row>
    <row r="3661" spans="2:17" x14ac:dyDescent="0.2">
      <c r="B3661" s="22"/>
      <c r="C3661" s="22"/>
      <c r="D3661" s="22"/>
      <c r="E3661" s="22"/>
      <c r="G3661" s="22"/>
      <c r="H3661" s="22"/>
      <c r="I3661" s="22"/>
      <c r="K3661" s="22"/>
      <c r="L3661" s="22"/>
      <c r="M3661" s="22"/>
      <c r="O3661" s="22"/>
      <c r="P3661" s="22"/>
      <c r="Q3661" s="22"/>
    </row>
    <row r="3662" spans="2:17" x14ac:dyDescent="0.2">
      <c r="B3662" s="22"/>
      <c r="C3662" s="22"/>
      <c r="D3662" s="22"/>
      <c r="E3662" s="22"/>
      <c r="G3662" s="22"/>
      <c r="H3662" s="22"/>
      <c r="I3662" s="22"/>
      <c r="K3662" s="22"/>
      <c r="L3662" s="22"/>
      <c r="M3662" s="22"/>
      <c r="O3662" s="22"/>
      <c r="P3662" s="22"/>
      <c r="Q3662" s="22"/>
    </row>
    <row r="3663" spans="2:17" x14ac:dyDescent="0.2">
      <c r="B3663" s="22"/>
      <c r="C3663" s="22"/>
      <c r="D3663" s="22"/>
      <c r="E3663" s="22"/>
      <c r="G3663" s="22"/>
      <c r="H3663" s="22"/>
      <c r="I3663" s="22"/>
      <c r="K3663" s="22"/>
      <c r="L3663" s="22"/>
      <c r="M3663" s="22"/>
      <c r="O3663" s="22"/>
      <c r="P3663" s="22"/>
      <c r="Q3663" s="22"/>
    </row>
    <row r="3664" spans="2:17" x14ac:dyDescent="0.2">
      <c r="B3664" s="22"/>
      <c r="C3664" s="22"/>
      <c r="D3664" s="22"/>
      <c r="E3664" s="22"/>
      <c r="G3664" s="22"/>
      <c r="H3664" s="22"/>
      <c r="I3664" s="22"/>
      <c r="K3664" s="22"/>
      <c r="L3664" s="22"/>
      <c r="M3664" s="22"/>
      <c r="O3664" s="22"/>
      <c r="P3664" s="22"/>
      <c r="Q3664" s="22"/>
    </row>
    <row r="3665" spans="2:17" x14ac:dyDescent="0.2">
      <c r="B3665" s="22"/>
      <c r="C3665" s="22"/>
      <c r="D3665" s="22"/>
      <c r="E3665" s="22"/>
      <c r="G3665" s="22"/>
      <c r="H3665" s="22"/>
      <c r="I3665" s="22"/>
      <c r="K3665" s="22"/>
      <c r="L3665" s="22"/>
      <c r="M3665" s="22"/>
      <c r="O3665" s="22"/>
      <c r="P3665" s="22"/>
      <c r="Q3665" s="22"/>
    </row>
    <row r="3666" spans="2:17" x14ac:dyDescent="0.2">
      <c r="B3666" s="22"/>
      <c r="C3666" s="22"/>
      <c r="D3666" s="22"/>
      <c r="E3666" s="22"/>
      <c r="G3666" s="22"/>
      <c r="H3666" s="22"/>
      <c r="I3666" s="22"/>
      <c r="K3666" s="22"/>
      <c r="L3666" s="22"/>
      <c r="M3666" s="22"/>
      <c r="O3666" s="22"/>
      <c r="P3666" s="22"/>
      <c r="Q3666" s="22"/>
    </row>
    <row r="3667" spans="2:17" x14ac:dyDescent="0.2">
      <c r="B3667" s="22"/>
      <c r="C3667" s="22"/>
      <c r="D3667" s="22"/>
      <c r="E3667" s="22"/>
      <c r="G3667" s="22"/>
      <c r="H3667" s="22"/>
      <c r="I3667" s="22"/>
      <c r="K3667" s="22"/>
      <c r="L3667" s="22"/>
      <c r="M3667" s="22"/>
      <c r="O3667" s="22"/>
      <c r="P3667" s="22"/>
      <c r="Q3667" s="22"/>
    </row>
    <row r="3668" spans="2:17" x14ac:dyDescent="0.2">
      <c r="B3668" s="22"/>
      <c r="C3668" s="22"/>
      <c r="D3668" s="22"/>
      <c r="E3668" s="22"/>
      <c r="G3668" s="22"/>
      <c r="H3668" s="22"/>
      <c r="I3668" s="22"/>
      <c r="K3668" s="22"/>
      <c r="L3668" s="22"/>
      <c r="M3668" s="22"/>
      <c r="O3668" s="22"/>
      <c r="P3668" s="22"/>
      <c r="Q3668" s="22"/>
    </row>
    <row r="3669" spans="2:17" x14ac:dyDescent="0.2">
      <c r="B3669" s="22"/>
      <c r="C3669" s="22"/>
      <c r="D3669" s="22"/>
      <c r="E3669" s="22"/>
      <c r="G3669" s="22"/>
      <c r="H3669" s="22"/>
      <c r="I3669" s="22"/>
      <c r="K3669" s="22"/>
      <c r="L3669" s="22"/>
      <c r="M3669" s="22"/>
      <c r="O3669" s="22"/>
      <c r="P3669" s="22"/>
      <c r="Q3669" s="22"/>
    </row>
    <row r="3670" spans="2:17" x14ac:dyDescent="0.2">
      <c r="B3670" s="22"/>
      <c r="C3670" s="22"/>
      <c r="D3670" s="22"/>
      <c r="E3670" s="22"/>
      <c r="G3670" s="22"/>
      <c r="H3670" s="22"/>
      <c r="I3670" s="22"/>
      <c r="K3670" s="22"/>
      <c r="L3670" s="22"/>
      <c r="M3670" s="22"/>
      <c r="O3670" s="22"/>
      <c r="P3670" s="22"/>
      <c r="Q3670" s="22"/>
    </row>
    <row r="3671" spans="2:17" x14ac:dyDescent="0.2">
      <c r="B3671" s="22"/>
      <c r="C3671" s="22"/>
      <c r="D3671" s="22"/>
      <c r="E3671" s="22"/>
      <c r="G3671" s="22"/>
      <c r="H3671" s="22"/>
      <c r="I3671" s="22"/>
      <c r="K3671" s="22"/>
      <c r="L3671" s="22"/>
      <c r="M3671" s="22"/>
      <c r="O3671" s="22"/>
      <c r="P3671" s="22"/>
      <c r="Q3671" s="22"/>
    </row>
    <row r="3672" spans="2:17" x14ac:dyDescent="0.2">
      <c r="B3672" s="22"/>
      <c r="C3672" s="22"/>
      <c r="D3672" s="22"/>
      <c r="E3672" s="22"/>
      <c r="G3672" s="22"/>
      <c r="H3672" s="22"/>
      <c r="I3672" s="22"/>
      <c r="K3672" s="22"/>
      <c r="L3672" s="22"/>
      <c r="M3672" s="22"/>
      <c r="O3672" s="22"/>
      <c r="P3672" s="22"/>
      <c r="Q3672" s="22"/>
    </row>
    <row r="3673" spans="2:17" x14ac:dyDescent="0.2">
      <c r="B3673" s="22"/>
      <c r="C3673" s="22"/>
      <c r="D3673" s="22"/>
      <c r="E3673" s="22"/>
      <c r="G3673" s="22"/>
      <c r="H3673" s="22"/>
      <c r="I3673" s="22"/>
      <c r="K3673" s="22"/>
      <c r="L3673" s="22"/>
      <c r="M3673" s="22"/>
      <c r="O3673" s="22"/>
      <c r="P3673" s="22"/>
      <c r="Q3673" s="22"/>
    </row>
    <row r="3674" spans="2:17" x14ac:dyDescent="0.2">
      <c r="B3674" s="22"/>
      <c r="C3674" s="22"/>
      <c r="D3674" s="22"/>
      <c r="E3674" s="22"/>
      <c r="G3674" s="22"/>
      <c r="H3674" s="22"/>
      <c r="I3674" s="22"/>
      <c r="K3674" s="22"/>
      <c r="L3674" s="22"/>
      <c r="M3674" s="22"/>
      <c r="O3674" s="22"/>
      <c r="P3674" s="22"/>
      <c r="Q3674" s="22"/>
    </row>
    <row r="3675" spans="2:17" x14ac:dyDescent="0.2">
      <c r="B3675" s="22"/>
      <c r="C3675" s="22"/>
      <c r="D3675" s="22"/>
      <c r="E3675" s="22"/>
      <c r="G3675" s="22"/>
      <c r="H3675" s="22"/>
      <c r="I3675" s="22"/>
      <c r="K3675" s="22"/>
      <c r="L3675" s="22"/>
      <c r="M3675" s="22"/>
      <c r="O3675" s="22"/>
      <c r="P3675" s="22"/>
      <c r="Q3675" s="22"/>
    </row>
    <row r="3676" spans="2:17" x14ac:dyDescent="0.2">
      <c r="B3676" s="22"/>
      <c r="C3676" s="22"/>
      <c r="D3676" s="22"/>
      <c r="E3676" s="22"/>
      <c r="G3676" s="22"/>
      <c r="H3676" s="22"/>
      <c r="I3676" s="22"/>
      <c r="K3676" s="22"/>
      <c r="L3676" s="22"/>
      <c r="M3676" s="22"/>
      <c r="O3676" s="22"/>
      <c r="P3676" s="22"/>
      <c r="Q3676" s="22"/>
    </row>
    <row r="3677" spans="2:17" x14ac:dyDescent="0.2">
      <c r="B3677" s="22"/>
      <c r="C3677" s="22"/>
      <c r="D3677" s="22"/>
      <c r="E3677" s="22"/>
      <c r="G3677" s="22"/>
      <c r="H3677" s="22"/>
      <c r="I3677" s="22"/>
      <c r="K3677" s="22"/>
      <c r="L3677" s="22"/>
      <c r="M3677" s="22"/>
      <c r="O3677" s="22"/>
      <c r="P3677" s="22"/>
      <c r="Q3677" s="22"/>
    </row>
    <row r="3678" spans="2:17" x14ac:dyDescent="0.2">
      <c r="B3678" s="22"/>
      <c r="C3678" s="22"/>
      <c r="D3678" s="22"/>
      <c r="E3678" s="22"/>
      <c r="G3678" s="22"/>
      <c r="H3678" s="22"/>
      <c r="I3678" s="22"/>
      <c r="K3678" s="22"/>
      <c r="L3678" s="22"/>
      <c r="M3678" s="22"/>
      <c r="O3678" s="22"/>
      <c r="P3678" s="22"/>
      <c r="Q3678" s="22"/>
    </row>
    <row r="3679" spans="2:17" x14ac:dyDescent="0.2">
      <c r="B3679" s="22"/>
      <c r="C3679" s="22"/>
      <c r="D3679" s="22"/>
      <c r="E3679" s="22"/>
      <c r="G3679" s="22"/>
      <c r="H3679" s="22"/>
      <c r="I3679" s="22"/>
      <c r="K3679" s="22"/>
      <c r="L3679" s="22"/>
      <c r="M3679" s="22"/>
      <c r="O3679" s="22"/>
      <c r="P3679" s="22"/>
      <c r="Q3679" s="22"/>
    </row>
    <row r="3680" spans="2:17" x14ac:dyDescent="0.2">
      <c r="B3680" s="22"/>
      <c r="C3680" s="22"/>
      <c r="D3680" s="22"/>
      <c r="E3680" s="22"/>
      <c r="G3680" s="22"/>
      <c r="H3680" s="22"/>
      <c r="I3680" s="22"/>
      <c r="K3680" s="22"/>
      <c r="L3680" s="22"/>
      <c r="M3680" s="22"/>
      <c r="O3680" s="22"/>
      <c r="P3680" s="22"/>
      <c r="Q3680" s="22"/>
    </row>
    <row r="3681" spans="2:17" x14ac:dyDescent="0.2">
      <c r="B3681" s="22"/>
      <c r="C3681" s="22"/>
      <c r="D3681" s="22"/>
      <c r="E3681" s="22"/>
      <c r="G3681" s="22"/>
      <c r="H3681" s="22"/>
      <c r="I3681" s="22"/>
      <c r="K3681" s="22"/>
      <c r="L3681" s="22"/>
      <c r="M3681" s="22"/>
      <c r="O3681" s="22"/>
      <c r="P3681" s="22"/>
      <c r="Q3681" s="22"/>
    </row>
    <row r="3682" spans="2:17" x14ac:dyDescent="0.2">
      <c r="B3682" s="22"/>
      <c r="C3682" s="22"/>
      <c r="D3682" s="22"/>
      <c r="E3682" s="22"/>
      <c r="G3682" s="22"/>
      <c r="H3682" s="22"/>
      <c r="I3682" s="22"/>
      <c r="K3682" s="22"/>
      <c r="L3682" s="22"/>
      <c r="M3682" s="22"/>
      <c r="O3682" s="22"/>
      <c r="P3682" s="22"/>
      <c r="Q3682" s="22"/>
    </row>
    <row r="3683" spans="2:17" x14ac:dyDescent="0.2">
      <c r="B3683" s="22"/>
      <c r="C3683" s="22"/>
      <c r="D3683" s="22"/>
      <c r="E3683" s="22"/>
      <c r="G3683" s="22"/>
      <c r="H3683" s="22"/>
      <c r="I3683" s="22"/>
      <c r="K3683" s="22"/>
      <c r="L3683" s="22"/>
      <c r="M3683" s="22"/>
      <c r="O3683" s="22"/>
      <c r="P3683" s="22"/>
      <c r="Q3683" s="22"/>
    </row>
    <row r="3684" spans="2:17" x14ac:dyDescent="0.2">
      <c r="B3684" s="22"/>
      <c r="C3684" s="22"/>
      <c r="D3684" s="22"/>
      <c r="E3684" s="22"/>
      <c r="G3684" s="22"/>
      <c r="H3684" s="22"/>
      <c r="I3684" s="22"/>
      <c r="K3684" s="22"/>
      <c r="L3684" s="22"/>
      <c r="M3684" s="22"/>
      <c r="O3684" s="22"/>
      <c r="P3684" s="22"/>
      <c r="Q3684" s="22"/>
    </row>
    <row r="3685" spans="2:17" x14ac:dyDescent="0.2">
      <c r="B3685" s="22"/>
      <c r="C3685" s="22"/>
      <c r="D3685" s="22"/>
      <c r="E3685" s="22"/>
      <c r="G3685" s="22"/>
      <c r="H3685" s="22"/>
      <c r="I3685" s="22"/>
      <c r="K3685" s="22"/>
      <c r="L3685" s="22"/>
      <c r="M3685" s="22"/>
      <c r="O3685" s="22"/>
      <c r="P3685" s="22"/>
      <c r="Q3685" s="22"/>
    </row>
    <row r="3686" spans="2:17" x14ac:dyDescent="0.2">
      <c r="B3686" s="22"/>
      <c r="C3686" s="22"/>
      <c r="D3686" s="22"/>
      <c r="E3686" s="22"/>
      <c r="G3686" s="22"/>
      <c r="H3686" s="22"/>
      <c r="I3686" s="22"/>
      <c r="K3686" s="22"/>
      <c r="L3686" s="22"/>
      <c r="M3686" s="22"/>
      <c r="O3686" s="22"/>
      <c r="P3686" s="22"/>
      <c r="Q3686" s="22"/>
    </row>
    <row r="3687" spans="2:17" x14ac:dyDescent="0.2">
      <c r="B3687" s="22"/>
      <c r="C3687" s="22"/>
      <c r="D3687" s="22"/>
      <c r="E3687" s="22"/>
      <c r="G3687" s="22"/>
      <c r="H3687" s="22"/>
      <c r="I3687" s="22"/>
      <c r="K3687" s="22"/>
      <c r="L3687" s="22"/>
      <c r="M3687" s="22"/>
      <c r="O3687" s="22"/>
      <c r="P3687" s="22"/>
      <c r="Q3687" s="22"/>
    </row>
    <row r="3688" spans="2:17" x14ac:dyDescent="0.2">
      <c r="B3688" s="22"/>
      <c r="C3688" s="22"/>
      <c r="D3688" s="22"/>
      <c r="E3688" s="22"/>
      <c r="G3688" s="22"/>
      <c r="H3688" s="22"/>
      <c r="I3688" s="22"/>
      <c r="K3688" s="22"/>
      <c r="L3688" s="22"/>
      <c r="M3688" s="22"/>
      <c r="O3688" s="22"/>
      <c r="P3688" s="22"/>
      <c r="Q3688" s="22"/>
    </row>
    <row r="3689" spans="2:17" x14ac:dyDescent="0.2">
      <c r="B3689" s="22"/>
      <c r="C3689" s="22"/>
      <c r="D3689" s="22"/>
      <c r="E3689" s="22"/>
      <c r="G3689" s="22"/>
      <c r="H3689" s="22"/>
      <c r="I3689" s="22"/>
      <c r="K3689" s="22"/>
      <c r="L3689" s="22"/>
      <c r="M3689" s="22"/>
      <c r="O3689" s="22"/>
      <c r="P3689" s="22"/>
      <c r="Q3689" s="22"/>
    </row>
    <row r="3690" spans="2:17" x14ac:dyDescent="0.2">
      <c r="B3690" s="22"/>
      <c r="C3690" s="22"/>
      <c r="D3690" s="22"/>
      <c r="E3690" s="22"/>
      <c r="G3690" s="22"/>
      <c r="H3690" s="22"/>
      <c r="I3690" s="22"/>
      <c r="K3690" s="22"/>
      <c r="L3690" s="22"/>
      <c r="M3690" s="22"/>
      <c r="O3690" s="22"/>
      <c r="P3690" s="22"/>
      <c r="Q3690" s="22"/>
    </row>
    <row r="3691" spans="2:17" x14ac:dyDescent="0.2">
      <c r="B3691" s="22"/>
      <c r="C3691" s="22"/>
      <c r="D3691" s="22"/>
      <c r="E3691" s="22"/>
      <c r="G3691" s="22"/>
      <c r="H3691" s="22"/>
      <c r="I3691" s="22"/>
      <c r="K3691" s="22"/>
      <c r="L3691" s="22"/>
      <c r="M3691" s="22"/>
      <c r="O3691" s="22"/>
      <c r="P3691" s="22"/>
      <c r="Q3691" s="22"/>
    </row>
    <row r="3692" spans="2:17" x14ac:dyDescent="0.2">
      <c r="B3692" s="22"/>
      <c r="C3692" s="22"/>
      <c r="D3692" s="22"/>
      <c r="E3692" s="22"/>
      <c r="G3692" s="22"/>
      <c r="H3692" s="22"/>
      <c r="I3692" s="22"/>
      <c r="K3692" s="22"/>
      <c r="L3692" s="22"/>
      <c r="M3692" s="22"/>
      <c r="O3692" s="22"/>
      <c r="P3692" s="22"/>
      <c r="Q3692" s="22"/>
    </row>
    <row r="3693" spans="2:17" x14ac:dyDescent="0.2">
      <c r="B3693" s="22"/>
      <c r="C3693" s="22"/>
      <c r="D3693" s="22"/>
      <c r="E3693" s="22"/>
      <c r="G3693" s="22"/>
      <c r="H3693" s="22"/>
      <c r="I3693" s="22"/>
      <c r="K3693" s="22"/>
      <c r="L3693" s="22"/>
      <c r="M3693" s="22"/>
      <c r="O3693" s="22"/>
      <c r="P3693" s="22"/>
      <c r="Q3693" s="22"/>
    </row>
    <row r="3694" spans="2:17" x14ac:dyDescent="0.2">
      <c r="B3694" s="22"/>
      <c r="C3694" s="22"/>
      <c r="D3694" s="22"/>
      <c r="E3694" s="22"/>
      <c r="G3694" s="22"/>
      <c r="H3694" s="22"/>
      <c r="I3694" s="22"/>
      <c r="K3694" s="22"/>
      <c r="L3694" s="22"/>
      <c r="M3694" s="22"/>
      <c r="O3694" s="22"/>
      <c r="P3694" s="22"/>
      <c r="Q3694" s="22"/>
    </row>
    <row r="3695" spans="2:17" x14ac:dyDescent="0.2">
      <c r="B3695" s="22"/>
      <c r="C3695" s="22"/>
      <c r="D3695" s="22"/>
      <c r="E3695" s="22"/>
      <c r="G3695" s="22"/>
      <c r="H3695" s="22"/>
      <c r="I3695" s="22"/>
      <c r="K3695" s="22"/>
      <c r="L3695" s="22"/>
      <c r="M3695" s="22"/>
      <c r="O3695" s="22"/>
      <c r="P3695" s="22"/>
      <c r="Q3695" s="22"/>
    </row>
    <row r="3696" spans="2:17" x14ac:dyDescent="0.2">
      <c r="B3696" s="22"/>
      <c r="C3696" s="22"/>
      <c r="D3696" s="22"/>
      <c r="E3696" s="22"/>
      <c r="G3696" s="22"/>
      <c r="H3696" s="22"/>
      <c r="I3696" s="22"/>
      <c r="K3696" s="22"/>
      <c r="L3696" s="22"/>
      <c r="M3696" s="22"/>
      <c r="O3696" s="22"/>
      <c r="P3696" s="22"/>
      <c r="Q3696" s="22"/>
    </row>
    <row r="3697" spans="2:17" x14ac:dyDescent="0.2">
      <c r="B3697" s="22"/>
      <c r="C3697" s="22"/>
      <c r="D3697" s="22"/>
      <c r="E3697" s="22"/>
      <c r="G3697" s="22"/>
      <c r="H3697" s="22"/>
      <c r="I3697" s="22"/>
      <c r="K3697" s="22"/>
      <c r="L3697" s="22"/>
      <c r="M3697" s="22"/>
      <c r="O3697" s="22"/>
      <c r="P3697" s="22"/>
      <c r="Q3697" s="22"/>
    </row>
    <row r="3698" spans="2:17" x14ac:dyDescent="0.2">
      <c r="B3698" s="22"/>
      <c r="C3698" s="22"/>
      <c r="D3698" s="22"/>
      <c r="E3698" s="22"/>
      <c r="G3698" s="22"/>
      <c r="H3698" s="22"/>
      <c r="I3698" s="22"/>
      <c r="K3698" s="22"/>
      <c r="L3698" s="22"/>
      <c r="M3698" s="22"/>
      <c r="O3698" s="22"/>
      <c r="P3698" s="22"/>
      <c r="Q3698" s="22"/>
    </row>
    <row r="3699" spans="2:17" x14ac:dyDescent="0.2">
      <c r="B3699" s="22"/>
      <c r="C3699" s="22"/>
      <c r="D3699" s="22"/>
      <c r="E3699" s="22"/>
      <c r="G3699" s="22"/>
      <c r="H3699" s="22"/>
      <c r="I3699" s="22"/>
      <c r="K3699" s="22"/>
      <c r="L3699" s="22"/>
      <c r="M3699" s="22"/>
      <c r="O3699" s="22"/>
      <c r="P3699" s="22"/>
      <c r="Q3699" s="22"/>
    </row>
    <row r="3700" spans="2:17" x14ac:dyDescent="0.2">
      <c r="B3700" s="22"/>
      <c r="C3700" s="22"/>
      <c r="D3700" s="22"/>
      <c r="E3700" s="22"/>
      <c r="G3700" s="22"/>
      <c r="H3700" s="22"/>
      <c r="I3700" s="22"/>
      <c r="K3700" s="22"/>
      <c r="L3700" s="22"/>
      <c r="M3700" s="22"/>
      <c r="O3700" s="22"/>
      <c r="P3700" s="22"/>
      <c r="Q3700" s="22"/>
    </row>
    <row r="3701" spans="2:17" x14ac:dyDescent="0.2">
      <c r="B3701" s="22"/>
      <c r="C3701" s="22"/>
      <c r="D3701" s="22"/>
      <c r="E3701" s="22"/>
      <c r="G3701" s="22"/>
      <c r="H3701" s="22"/>
      <c r="I3701" s="22"/>
      <c r="K3701" s="22"/>
      <c r="L3701" s="22"/>
      <c r="M3701" s="22"/>
      <c r="O3701" s="22"/>
      <c r="P3701" s="22"/>
      <c r="Q3701" s="22"/>
    </row>
    <row r="3702" spans="2:17" x14ac:dyDescent="0.2">
      <c r="B3702" s="22"/>
      <c r="C3702" s="22"/>
      <c r="D3702" s="22"/>
      <c r="E3702" s="22"/>
      <c r="G3702" s="22"/>
      <c r="H3702" s="22"/>
      <c r="I3702" s="22"/>
      <c r="K3702" s="22"/>
      <c r="L3702" s="22"/>
      <c r="M3702" s="22"/>
      <c r="O3702" s="22"/>
      <c r="P3702" s="22"/>
      <c r="Q3702" s="22"/>
    </row>
    <row r="3703" spans="2:17" x14ac:dyDescent="0.2">
      <c r="B3703" s="22"/>
      <c r="C3703" s="22"/>
      <c r="D3703" s="22"/>
      <c r="E3703" s="22"/>
      <c r="G3703" s="22"/>
      <c r="H3703" s="22"/>
      <c r="I3703" s="22"/>
      <c r="K3703" s="22"/>
      <c r="L3703" s="22"/>
      <c r="M3703" s="22"/>
      <c r="O3703" s="22"/>
      <c r="P3703" s="22"/>
      <c r="Q3703" s="22"/>
    </row>
    <row r="3704" spans="2:17" x14ac:dyDescent="0.2">
      <c r="B3704" s="22"/>
      <c r="C3704" s="22"/>
      <c r="D3704" s="22"/>
      <c r="E3704" s="22"/>
      <c r="G3704" s="22"/>
      <c r="H3704" s="22"/>
      <c r="I3704" s="22"/>
      <c r="K3704" s="22"/>
      <c r="L3704" s="22"/>
      <c r="M3704" s="22"/>
      <c r="O3704" s="22"/>
      <c r="P3704" s="22"/>
      <c r="Q3704" s="22"/>
    </row>
    <row r="3705" spans="2:17" x14ac:dyDescent="0.2">
      <c r="B3705" s="22"/>
      <c r="C3705" s="22"/>
      <c r="D3705" s="22"/>
      <c r="E3705" s="22"/>
      <c r="G3705" s="22"/>
      <c r="H3705" s="22"/>
      <c r="I3705" s="22"/>
      <c r="K3705" s="22"/>
      <c r="L3705" s="22"/>
      <c r="M3705" s="22"/>
      <c r="O3705" s="22"/>
      <c r="P3705" s="22"/>
      <c r="Q3705" s="22"/>
    </row>
    <row r="3706" spans="2:17" x14ac:dyDescent="0.2">
      <c r="B3706" s="22"/>
      <c r="C3706" s="22"/>
      <c r="D3706" s="22"/>
      <c r="E3706" s="22"/>
      <c r="G3706" s="22"/>
      <c r="H3706" s="22"/>
      <c r="I3706" s="22"/>
      <c r="K3706" s="22"/>
      <c r="L3706" s="22"/>
      <c r="M3706" s="22"/>
      <c r="O3706" s="22"/>
      <c r="P3706" s="22"/>
      <c r="Q3706" s="22"/>
    </row>
    <row r="3707" spans="2:17" x14ac:dyDescent="0.2">
      <c r="B3707" s="22"/>
      <c r="C3707" s="22"/>
      <c r="D3707" s="22"/>
      <c r="E3707" s="22"/>
      <c r="G3707" s="22"/>
      <c r="H3707" s="22"/>
      <c r="I3707" s="22"/>
      <c r="K3707" s="22"/>
      <c r="L3707" s="22"/>
      <c r="M3707" s="22"/>
      <c r="O3707" s="22"/>
      <c r="P3707" s="22"/>
      <c r="Q3707" s="22"/>
    </row>
    <row r="3708" spans="2:17" x14ac:dyDescent="0.2">
      <c r="B3708" s="22"/>
      <c r="C3708" s="22"/>
      <c r="D3708" s="22"/>
      <c r="E3708" s="22"/>
      <c r="G3708" s="22"/>
      <c r="H3708" s="22"/>
      <c r="I3708" s="22"/>
      <c r="K3708" s="22"/>
      <c r="L3708" s="22"/>
      <c r="M3708" s="22"/>
      <c r="O3708" s="22"/>
      <c r="P3708" s="22"/>
      <c r="Q3708" s="22"/>
    </row>
    <row r="3709" spans="2:17" x14ac:dyDescent="0.2">
      <c r="B3709" s="22"/>
      <c r="C3709" s="22"/>
      <c r="D3709" s="22"/>
      <c r="E3709" s="22"/>
      <c r="G3709" s="22"/>
      <c r="H3709" s="22"/>
      <c r="I3709" s="22"/>
      <c r="K3709" s="22"/>
      <c r="L3709" s="22"/>
      <c r="M3709" s="22"/>
      <c r="O3709" s="22"/>
      <c r="P3709" s="22"/>
      <c r="Q3709" s="22"/>
    </row>
    <row r="3710" spans="2:17" x14ac:dyDescent="0.2">
      <c r="B3710" s="22"/>
      <c r="C3710" s="22"/>
      <c r="D3710" s="22"/>
      <c r="E3710" s="22"/>
      <c r="G3710" s="22"/>
      <c r="H3710" s="22"/>
      <c r="I3710" s="22"/>
      <c r="K3710" s="22"/>
      <c r="L3710" s="22"/>
      <c r="M3710" s="22"/>
      <c r="O3710" s="22"/>
      <c r="P3710" s="22"/>
      <c r="Q3710" s="22"/>
    </row>
    <row r="3711" spans="2:17" x14ac:dyDescent="0.2">
      <c r="B3711" s="22"/>
      <c r="C3711" s="22"/>
      <c r="D3711" s="22"/>
      <c r="E3711" s="22"/>
      <c r="G3711" s="22"/>
      <c r="H3711" s="22"/>
      <c r="I3711" s="22"/>
      <c r="K3711" s="22"/>
      <c r="L3711" s="22"/>
      <c r="M3711" s="22"/>
      <c r="O3711" s="22"/>
      <c r="P3711" s="22"/>
      <c r="Q3711" s="22"/>
    </row>
    <row r="3712" spans="2:17" x14ac:dyDescent="0.2">
      <c r="B3712" s="22"/>
      <c r="C3712" s="22"/>
      <c r="D3712" s="22"/>
      <c r="E3712" s="22"/>
      <c r="G3712" s="22"/>
      <c r="H3712" s="22"/>
      <c r="I3712" s="22"/>
      <c r="K3712" s="22"/>
      <c r="L3712" s="22"/>
      <c r="M3712" s="22"/>
      <c r="O3712" s="22"/>
      <c r="P3712" s="22"/>
      <c r="Q3712" s="22"/>
    </row>
    <row r="3713" spans="2:17" x14ac:dyDescent="0.2">
      <c r="B3713" s="22"/>
      <c r="C3713" s="22"/>
      <c r="D3713" s="22"/>
      <c r="E3713" s="22"/>
      <c r="G3713" s="22"/>
      <c r="H3713" s="22"/>
      <c r="I3713" s="22"/>
      <c r="K3713" s="22"/>
      <c r="L3713" s="22"/>
      <c r="M3713" s="22"/>
      <c r="O3713" s="22"/>
      <c r="P3713" s="22"/>
      <c r="Q3713" s="22"/>
    </row>
    <row r="3714" spans="2:17" x14ac:dyDescent="0.2">
      <c r="B3714" s="22"/>
      <c r="C3714" s="22"/>
      <c r="D3714" s="22"/>
      <c r="E3714" s="22"/>
      <c r="G3714" s="22"/>
      <c r="H3714" s="22"/>
      <c r="I3714" s="22"/>
      <c r="K3714" s="22"/>
      <c r="L3714" s="22"/>
      <c r="M3714" s="22"/>
      <c r="O3714" s="22"/>
      <c r="P3714" s="22"/>
      <c r="Q3714" s="22"/>
    </row>
    <row r="3715" spans="2:17" x14ac:dyDescent="0.2">
      <c r="B3715" s="22"/>
      <c r="C3715" s="22"/>
      <c r="D3715" s="22"/>
      <c r="E3715" s="22"/>
      <c r="G3715" s="22"/>
      <c r="H3715" s="22"/>
      <c r="I3715" s="22"/>
      <c r="K3715" s="22"/>
      <c r="L3715" s="22"/>
      <c r="M3715" s="22"/>
      <c r="O3715" s="22"/>
      <c r="P3715" s="22"/>
      <c r="Q3715" s="22"/>
    </row>
    <row r="3716" spans="2:17" x14ac:dyDescent="0.2">
      <c r="B3716" s="22"/>
      <c r="C3716" s="22"/>
      <c r="D3716" s="22"/>
      <c r="E3716" s="22"/>
      <c r="G3716" s="22"/>
      <c r="H3716" s="22"/>
      <c r="I3716" s="22"/>
      <c r="K3716" s="22"/>
      <c r="L3716" s="22"/>
      <c r="M3716" s="22"/>
      <c r="O3716" s="22"/>
      <c r="P3716" s="22"/>
      <c r="Q3716" s="22"/>
    </row>
    <row r="3717" spans="2:17" x14ac:dyDescent="0.2">
      <c r="B3717" s="22"/>
      <c r="C3717" s="22"/>
      <c r="D3717" s="22"/>
      <c r="E3717" s="22"/>
      <c r="G3717" s="22"/>
      <c r="H3717" s="22"/>
      <c r="I3717" s="22"/>
      <c r="K3717" s="22"/>
      <c r="L3717" s="22"/>
      <c r="M3717" s="22"/>
      <c r="O3717" s="22"/>
      <c r="P3717" s="22"/>
      <c r="Q3717" s="22"/>
    </row>
    <row r="3718" spans="2:17" x14ac:dyDescent="0.2">
      <c r="B3718" s="22"/>
      <c r="C3718" s="22"/>
      <c r="D3718" s="22"/>
      <c r="E3718" s="22"/>
      <c r="G3718" s="22"/>
      <c r="H3718" s="22"/>
      <c r="I3718" s="22"/>
      <c r="K3718" s="22"/>
      <c r="L3718" s="22"/>
      <c r="M3718" s="22"/>
      <c r="O3718" s="22"/>
      <c r="P3718" s="22"/>
      <c r="Q3718" s="22"/>
    </row>
    <row r="3719" spans="2:17" x14ac:dyDescent="0.2">
      <c r="B3719" s="22"/>
      <c r="C3719" s="22"/>
      <c r="D3719" s="22"/>
      <c r="E3719" s="22"/>
      <c r="G3719" s="22"/>
      <c r="H3719" s="22"/>
      <c r="I3719" s="22"/>
      <c r="K3719" s="22"/>
      <c r="L3719" s="22"/>
      <c r="M3719" s="22"/>
      <c r="O3719" s="22"/>
      <c r="P3719" s="22"/>
      <c r="Q3719" s="22"/>
    </row>
    <row r="3720" spans="2:17" x14ac:dyDescent="0.2">
      <c r="B3720" s="22"/>
      <c r="C3720" s="22"/>
      <c r="D3720" s="22"/>
      <c r="E3720" s="22"/>
      <c r="G3720" s="22"/>
      <c r="H3720" s="22"/>
      <c r="I3720" s="22"/>
      <c r="K3720" s="22"/>
      <c r="L3720" s="22"/>
      <c r="M3720" s="22"/>
      <c r="O3720" s="22"/>
      <c r="P3720" s="22"/>
      <c r="Q3720" s="22"/>
    </row>
    <row r="3721" spans="2:17" x14ac:dyDescent="0.2">
      <c r="B3721" s="22"/>
      <c r="C3721" s="22"/>
      <c r="D3721" s="22"/>
      <c r="E3721" s="22"/>
      <c r="G3721" s="22"/>
      <c r="H3721" s="22"/>
      <c r="I3721" s="22"/>
      <c r="K3721" s="22"/>
      <c r="L3721" s="22"/>
      <c r="M3721" s="22"/>
      <c r="O3721" s="22"/>
      <c r="P3721" s="22"/>
      <c r="Q3721" s="22"/>
    </row>
    <row r="3722" spans="2:17" x14ac:dyDescent="0.2">
      <c r="B3722" s="22"/>
      <c r="C3722" s="22"/>
      <c r="D3722" s="22"/>
      <c r="E3722" s="22"/>
      <c r="G3722" s="22"/>
      <c r="H3722" s="22"/>
      <c r="I3722" s="22"/>
      <c r="K3722" s="22"/>
      <c r="L3722" s="22"/>
      <c r="M3722" s="22"/>
      <c r="O3722" s="22"/>
      <c r="P3722" s="22"/>
      <c r="Q3722" s="22"/>
    </row>
    <row r="3723" spans="2:17" x14ac:dyDescent="0.2">
      <c r="B3723" s="22"/>
      <c r="C3723" s="22"/>
      <c r="D3723" s="22"/>
      <c r="E3723" s="22"/>
      <c r="G3723" s="22"/>
      <c r="H3723" s="22"/>
      <c r="I3723" s="22"/>
      <c r="K3723" s="22"/>
      <c r="L3723" s="22"/>
      <c r="M3723" s="22"/>
      <c r="O3723" s="22"/>
      <c r="P3723" s="22"/>
      <c r="Q3723" s="22"/>
    </row>
    <row r="3724" spans="2:17" x14ac:dyDescent="0.2">
      <c r="B3724" s="22"/>
      <c r="C3724" s="22"/>
      <c r="D3724" s="22"/>
      <c r="E3724" s="22"/>
      <c r="G3724" s="22"/>
      <c r="H3724" s="22"/>
      <c r="I3724" s="22"/>
      <c r="K3724" s="22"/>
      <c r="L3724" s="22"/>
      <c r="M3724" s="22"/>
      <c r="O3724" s="22"/>
      <c r="P3724" s="22"/>
      <c r="Q3724" s="22"/>
    </row>
    <row r="3725" spans="2:17" x14ac:dyDescent="0.2">
      <c r="B3725" s="22"/>
      <c r="C3725" s="22"/>
      <c r="D3725" s="22"/>
      <c r="E3725" s="22"/>
      <c r="G3725" s="22"/>
      <c r="H3725" s="22"/>
      <c r="I3725" s="22"/>
      <c r="K3725" s="22"/>
      <c r="L3725" s="22"/>
      <c r="M3725" s="22"/>
      <c r="O3725" s="22"/>
      <c r="P3725" s="22"/>
      <c r="Q3725" s="22"/>
    </row>
    <row r="3726" spans="2:17" x14ac:dyDescent="0.2">
      <c r="B3726" s="22"/>
      <c r="C3726" s="22"/>
      <c r="D3726" s="22"/>
      <c r="E3726" s="22"/>
      <c r="G3726" s="22"/>
      <c r="H3726" s="22"/>
      <c r="I3726" s="22"/>
      <c r="K3726" s="22"/>
      <c r="L3726" s="22"/>
      <c r="M3726" s="22"/>
      <c r="O3726" s="22"/>
      <c r="P3726" s="22"/>
      <c r="Q3726" s="22"/>
    </row>
    <row r="3727" spans="2:17" x14ac:dyDescent="0.2">
      <c r="B3727" s="22"/>
      <c r="C3727" s="22"/>
      <c r="D3727" s="22"/>
      <c r="E3727" s="22"/>
      <c r="G3727" s="22"/>
      <c r="H3727" s="22"/>
      <c r="I3727" s="22"/>
      <c r="K3727" s="22"/>
      <c r="L3727" s="22"/>
      <c r="M3727" s="22"/>
      <c r="O3727" s="22"/>
      <c r="P3727" s="22"/>
      <c r="Q3727" s="22"/>
    </row>
    <row r="3728" spans="2:17" x14ac:dyDescent="0.2">
      <c r="B3728" s="22"/>
      <c r="C3728" s="22"/>
      <c r="D3728" s="22"/>
      <c r="E3728" s="22"/>
      <c r="G3728" s="22"/>
      <c r="H3728" s="22"/>
      <c r="I3728" s="22"/>
      <c r="K3728" s="22"/>
      <c r="L3728" s="22"/>
      <c r="M3728" s="22"/>
      <c r="O3728" s="22"/>
      <c r="P3728" s="22"/>
      <c r="Q3728" s="22"/>
    </row>
    <row r="3729" spans="2:17" x14ac:dyDescent="0.2">
      <c r="B3729" s="22"/>
      <c r="C3729" s="22"/>
      <c r="D3729" s="22"/>
      <c r="E3729" s="22"/>
      <c r="G3729" s="22"/>
      <c r="H3729" s="22"/>
      <c r="I3729" s="22"/>
      <c r="K3729" s="22"/>
      <c r="L3729" s="22"/>
      <c r="M3729" s="22"/>
      <c r="O3729" s="22"/>
      <c r="P3729" s="22"/>
      <c r="Q3729" s="22"/>
    </row>
    <row r="3730" spans="2:17" x14ac:dyDescent="0.2">
      <c r="B3730" s="22"/>
      <c r="C3730" s="22"/>
      <c r="D3730" s="22"/>
      <c r="E3730" s="22"/>
      <c r="G3730" s="22"/>
      <c r="H3730" s="22"/>
      <c r="I3730" s="22"/>
      <c r="K3730" s="22"/>
      <c r="L3730" s="22"/>
      <c r="M3730" s="22"/>
      <c r="O3730" s="22"/>
      <c r="P3730" s="22"/>
      <c r="Q3730" s="22"/>
    </row>
    <row r="3731" spans="2:17" x14ac:dyDescent="0.2">
      <c r="B3731" s="22"/>
      <c r="C3731" s="22"/>
      <c r="D3731" s="22"/>
      <c r="E3731" s="22"/>
      <c r="G3731" s="22"/>
      <c r="H3731" s="22"/>
      <c r="I3731" s="22"/>
      <c r="K3731" s="22"/>
      <c r="L3731" s="22"/>
      <c r="M3731" s="22"/>
      <c r="O3731" s="22"/>
      <c r="P3731" s="22"/>
      <c r="Q3731" s="22"/>
    </row>
    <row r="3732" spans="2:17" x14ac:dyDescent="0.2">
      <c r="B3732" s="22"/>
      <c r="C3732" s="22"/>
      <c r="D3732" s="22"/>
      <c r="E3732" s="22"/>
      <c r="G3732" s="22"/>
      <c r="H3732" s="22"/>
      <c r="I3732" s="22"/>
      <c r="K3732" s="22"/>
      <c r="L3732" s="22"/>
      <c r="M3732" s="22"/>
      <c r="O3732" s="22"/>
      <c r="P3732" s="22"/>
      <c r="Q3732" s="22"/>
    </row>
    <row r="3733" spans="2:17" x14ac:dyDescent="0.2">
      <c r="B3733" s="22"/>
      <c r="C3733" s="22"/>
      <c r="D3733" s="22"/>
      <c r="E3733" s="22"/>
      <c r="G3733" s="22"/>
      <c r="H3733" s="22"/>
      <c r="I3733" s="22"/>
      <c r="K3733" s="22"/>
      <c r="L3733" s="22"/>
      <c r="M3733" s="22"/>
      <c r="O3733" s="22"/>
      <c r="P3733" s="22"/>
      <c r="Q3733" s="22"/>
    </row>
    <row r="3734" spans="2:17" x14ac:dyDescent="0.2">
      <c r="B3734" s="22"/>
      <c r="C3734" s="22"/>
      <c r="D3734" s="22"/>
      <c r="E3734" s="22"/>
      <c r="G3734" s="22"/>
      <c r="H3734" s="22"/>
      <c r="I3734" s="22"/>
      <c r="K3734" s="22"/>
      <c r="L3734" s="22"/>
      <c r="M3734" s="22"/>
      <c r="O3734" s="22"/>
      <c r="P3734" s="22"/>
      <c r="Q3734" s="22"/>
    </row>
    <row r="3735" spans="2:17" x14ac:dyDescent="0.2">
      <c r="B3735" s="22"/>
      <c r="C3735" s="22"/>
      <c r="D3735" s="22"/>
      <c r="E3735" s="22"/>
      <c r="G3735" s="22"/>
      <c r="H3735" s="22"/>
      <c r="I3735" s="22"/>
      <c r="K3735" s="22"/>
      <c r="L3735" s="22"/>
      <c r="M3735" s="22"/>
      <c r="O3735" s="22"/>
      <c r="P3735" s="22"/>
      <c r="Q3735" s="22"/>
    </row>
    <row r="3736" spans="2:17" x14ac:dyDescent="0.2">
      <c r="B3736" s="22"/>
      <c r="C3736" s="22"/>
      <c r="D3736" s="22"/>
      <c r="E3736" s="22"/>
      <c r="G3736" s="22"/>
      <c r="H3736" s="22"/>
      <c r="I3736" s="22"/>
      <c r="K3736" s="22"/>
      <c r="L3736" s="22"/>
      <c r="M3736" s="22"/>
      <c r="O3736" s="22"/>
      <c r="P3736" s="22"/>
      <c r="Q3736" s="22"/>
    </row>
    <row r="3737" spans="2:17" x14ac:dyDescent="0.2">
      <c r="B3737" s="22"/>
      <c r="C3737" s="22"/>
      <c r="D3737" s="22"/>
      <c r="E3737" s="22"/>
      <c r="G3737" s="22"/>
      <c r="H3737" s="22"/>
      <c r="I3737" s="22"/>
      <c r="K3737" s="22"/>
      <c r="L3737" s="22"/>
      <c r="M3737" s="22"/>
      <c r="O3737" s="22"/>
      <c r="P3737" s="22"/>
      <c r="Q3737" s="22"/>
    </row>
    <row r="3738" spans="2:17" x14ac:dyDescent="0.2">
      <c r="B3738" s="22"/>
      <c r="C3738" s="22"/>
      <c r="D3738" s="22"/>
      <c r="E3738" s="22"/>
      <c r="G3738" s="22"/>
      <c r="H3738" s="22"/>
      <c r="I3738" s="22"/>
      <c r="K3738" s="22"/>
      <c r="L3738" s="22"/>
      <c r="M3738" s="22"/>
      <c r="O3738" s="22"/>
      <c r="P3738" s="22"/>
      <c r="Q3738" s="22"/>
    </row>
    <row r="3739" spans="2:17" x14ac:dyDescent="0.2">
      <c r="B3739" s="22"/>
      <c r="C3739" s="22"/>
      <c r="D3739" s="22"/>
      <c r="E3739" s="22"/>
      <c r="G3739" s="22"/>
      <c r="H3739" s="22"/>
      <c r="I3739" s="22"/>
      <c r="K3739" s="22"/>
      <c r="L3739" s="22"/>
      <c r="M3739" s="22"/>
      <c r="O3739" s="22"/>
      <c r="P3739" s="22"/>
      <c r="Q3739" s="22"/>
    </row>
    <row r="3740" spans="2:17" x14ac:dyDescent="0.2">
      <c r="B3740" s="22"/>
      <c r="C3740" s="22"/>
      <c r="D3740" s="22"/>
      <c r="E3740" s="22"/>
      <c r="G3740" s="22"/>
      <c r="H3740" s="22"/>
      <c r="I3740" s="22"/>
      <c r="K3740" s="22"/>
      <c r="L3740" s="22"/>
      <c r="M3740" s="22"/>
      <c r="O3740" s="22"/>
      <c r="P3740" s="22"/>
      <c r="Q3740" s="22"/>
    </row>
    <row r="3741" spans="2:17" x14ac:dyDescent="0.2">
      <c r="B3741" s="22"/>
      <c r="C3741" s="22"/>
      <c r="D3741" s="22"/>
      <c r="E3741" s="22"/>
      <c r="G3741" s="22"/>
      <c r="H3741" s="22"/>
      <c r="I3741" s="22"/>
      <c r="K3741" s="22"/>
      <c r="L3741" s="22"/>
      <c r="M3741" s="22"/>
      <c r="O3741" s="22"/>
      <c r="P3741" s="22"/>
      <c r="Q3741" s="22"/>
    </row>
    <row r="3742" spans="2:17" x14ac:dyDescent="0.2">
      <c r="B3742" s="22"/>
      <c r="C3742" s="22"/>
      <c r="D3742" s="22"/>
      <c r="E3742" s="22"/>
      <c r="G3742" s="22"/>
      <c r="H3742" s="22"/>
      <c r="I3742" s="22"/>
      <c r="K3742" s="22"/>
      <c r="L3742" s="22"/>
      <c r="M3742" s="22"/>
      <c r="O3742" s="22"/>
      <c r="P3742" s="22"/>
      <c r="Q3742" s="22"/>
    </row>
    <row r="3743" spans="2:17" x14ac:dyDescent="0.2">
      <c r="B3743" s="22"/>
      <c r="C3743" s="22"/>
      <c r="D3743" s="22"/>
      <c r="E3743" s="22"/>
      <c r="G3743" s="22"/>
      <c r="H3743" s="22"/>
      <c r="I3743" s="22"/>
      <c r="K3743" s="22"/>
      <c r="L3743" s="22"/>
      <c r="M3743" s="22"/>
      <c r="O3743" s="22"/>
      <c r="P3743" s="22"/>
      <c r="Q3743" s="22"/>
    </row>
    <row r="3744" spans="2:17" x14ac:dyDescent="0.2">
      <c r="B3744" s="22"/>
      <c r="C3744" s="22"/>
      <c r="D3744" s="22"/>
      <c r="E3744" s="22"/>
      <c r="G3744" s="22"/>
      <c r="H3744" s="22"/>
      <c r="I3744" s="22"/>
      <c r="K3744" s="22"/>
      <c r="L3744" s="22"/>
      <c r="M3744" s="22"/>
      <c r="O3744" s="22"/>
      <c r="P3744" s="22"/>
      <c r="Q3744" s="22"/>
    </row>
    <row r="3745" spans="2:17" x14ac:dyDescent="0.2">
      <c r="B3745" s="22"/>
      <c r="C3745" s="22"/>
      <c r="D3745" s="22"/>
      <c r="E3745" s="22"/>
      <c r="G3745" s="22"/>
      <c r="H3745" s="22"/>
      <c r="I3745" s="22"/>
      <c r="K3745" s="22"/>
      <c r="L3745" s="22"/>
      <c r="M3745" s="22"/>
      <c r="O3745" s="22"/>
      <c r="P3745" s="22"/>
      <c r="Q3745" s="22"/>
    </row>
    <row r="3746" spans="2:17" x14ac:dyDescent="0.2">
      <c r="B3746" s="22"/>
      <c r="C3746" s="22"/>
      <c r="D3746" s="22"/>
      <c r="E3746" s="22"/>
      <c r="G3746" s="22"/>
      <c r="H3746" s="22"/>
      <c r="I3746" s="22"/>
      <c r="K3746" s="22"/>
      <c r="L3746" s="22"/>
      <c r="M3746" s="22"/>
      <c r="O3746" s="22"/>
      <c r="P3746" s="22"/>
      <c r="Q3746" s="22"/>
    </row>
    <row r="3747" spans="2:17" x14ac:dyDescent="0.2">
      <c r="B3747" s="22"/>
      <c r="C3747" s="22"/>
      <c r="D3747" s="22"/>
      <c r="E3747" s="22"/>
      <c r="G3747" s="22"/>
      <c r="H3747" s="22"/>
      <c r="I3747" s="22"/>
      <c r="K3747" s="22"/>
      <c r="L3747" s="22"/>
      <c r="M3747" s="22"/>
      <c r="O3747" s="22"/>
      <c r="P3747" s="22"/>
      <c r="Q3747" s="22"/>
    </row>
    <row r="3748" spans="2:17" x14ac:dyDescent="0.2">
      <c r="B3748" s="22"/>
      <c r="C3748" s="22"/>
      <c r="D3748" s="22"/>
      <c r="E3748" s="22"/>
      <c r="G3748" s="22"/>
      <c r="H3748" s="22"/>
      <c r="I3748" s="22"/>
      <c r="K3748" s="22"/>
      <c r="L3748" s="22"/>
      <c r="M3748" s="22"/>
      <c r="O3748" s="22"/>
      <c r="P3748" s="22"/>
      <c r="Q3748" s="22"/>
    </row>
    <row r="3749" spans="2:17" x14ac:dyDescent="0.2">
      <c r="B3749" s="22"/>
      <c r="C3749" s="22"/>
      <c r="D3749" s="22"/>
      <c r="E3749" s="22"/>
      <c r="G3749" s="22"/>
      <c r="H3749" s="22"/>
      <c r="I3749" s="22"/>
      <c r="K3749" s="22"/>
      <c r="L3749" s="22"/>
      <c r="M3749" s="22"/>
      <c r="O3749" s="22"/>
      <c r="P3749" s="22"/>
      <c r="Q3749" s="22"/>
    </row>
    <row r="3750" spans="2:17" x14ac:dyDescent="0.2">
      <c r="B3750" s="22"/>
      <c r="C3750" s="22"/>
      <c r="D3750" s="22"/>
      <c r="E3750" s="22"/>
      <c r="G3750" s="22"/>
      <c r="H3750" s="22"/>
      <c r="I3750" s="22"/>
      <c r="K3750" s="22"/>
      <c r="L3750" s="22"/>
      <c r="M3750" s="22"/>
      <c r="O3750" s="22"/>
      <c r="P3750" s="22"/>
      <c r="Q3750" s="22"/>
    </row>
    <row r="3751" spans="2:17" x14ac:dyDescent="0.2">
      <c r="B3751" s="22"/>
      <c r="C3751" s="22"/>
      <c r="D3751" s="22"/>
      <c r="E3751" s="22"/>
      <c r="G3751" s="22"/>
      <c r="H3751" s="22"/>
      <c r="I3751" s="22"/>
      <c r="K3751" s="22"/>
      <c r="L3751" s="22"/>
      <c r="M3751" s="22"/>
      <c r="O3751" s="22"/>
      <c r="P3751" s="22"/>
      <c r="Q3751" s="22"/>
    </row>
    <row r="3752" spans="2:17" x14ac:dyDescent="0.2">
      <c r="B3752" s="22"/>
      <c r="C3752" s="22"/>
      <c r="D3752" s="22"/>
      <c r="E3752" s="22"/>
      <c r="G3752" s="22"/>
      <c r="H3752" s="22"/>
      <c r="I3752" s="22"/>
      <c r="K3752" s="22"/>
      <c r="L3752" s="22"/>
      <c r="M3752" s="22"/>
      <c r="O3752" s="22"/>
      <c r="P3752" s="22"/>
      <c r="Q3752" s="22"/>
    </row>
    <row r="3753" spans="2:17" x14ac:dyDescent="0.2">
      <c r="B3753" s="22"/>
      <c r="C3753" s="22"/>
      <c r="D3753" s="22"/>
      <c r="E3753" s="22"/>
      <c r="G3753" s="22"/>
      <c r="H3753" s="22"/>
      <c r="I3753" s="22"/>
      <c r="K3753" s="22"/>
      <c r="L3753" s="22"/>
      <c r="M3753" s="22"/>
      <c r="O3753" s="22"/>
      <c r="P3753" s="22"/>
      <c r="Q3753" s="22"/>
    </row>
    <row r="3754" spans="2:17" x14ac:dyDescent="0.2">
      <c r="B3754" s="22"/>
      <c r="C3754" s="22"/>
      <c r="D3754" s="22"/>
      <c r="E3754" s="22"/>
      <c r="G3754" s="22"/>
      <c r="H3754" s="22"/>
      <c r="I3754" s="22"/>
      <c r="K3754" s="22"/>
      <c r="L3754" s="22"/>
      <c r="M3754" s="22"/>
      <c r="O3754" s="22"/>
      <c r="P3754" s="22"/>
      <c r="Q3754" s="22"/>
    </row>
    <row r="3755" spans="2:17" x14ac:dyDescent="0.2">
      <c r="B3755" s="22"/>
      <c r="C3755" s="22"/>
      <c r="D3755" s="22"/>
      <c r="E3755" s="22"/>
      <c r="G3755" s="22"/>
      <c r="H3755" s="22"/>
      <c r="I3755" s="22"/>
      <c r="K3755" s="22"/>
      <c r="L3755" s="22"/>
      <c r="M3755" s="22"/>
      <c r="O3755" s="22"/>
      <c r="P3755" s="22"/>
      <c r="Q3755" s="22"/>
    </row>
    <row r="3756" spans="2:17" x14ac:dyDescent="0.2">
      <c r="B3756" s="22"/>
      <c r="C3756" s="22"/>
      <c r="D3756" s="22"/>
      <c r="E3756" s="22"/>
      <c r="G3756" s="22"/>
      <c r="H3756" s="22"/>
      <c r="I3756" s="22"/>
      <c r="K3756" s="22"/>
      <c r="L3756" s="22"/>
      <c r="M3756" s="22"/>
      <c r="O3756" s="22"/>
      <c r="P3756" s="22"/>
      <c r="Q3756" s="22"/>
    </row>
    <row r="3757" spans="2:17" x14ac:dyDescent="0.2">
      <c r="B3757" s="22"/>
      <c r="C3757" s="22"/>
      <c r="D3757" s="22"/>
      <c r="E3757" s="22"/>
      <c r="G3757" s="22"/>
      <c r="H3757" s="22"/>
      <c r="I3757" s="22"/>
      <c r="K3757" s="22"/>
      <c r="L3757" s="22"/>
      <c r="M3757" s="22"/>
      <c r="O3757" s="22"/>
      <c r="P3757" s="22"/>
      <c r="Q3757" s="22"/>
    </row>
    <row r="3758" spans="2:17" x14ac:dyDescent="0.2">
      <c r="B3758" s="22"/>
      <c r="C3758" s="22"/>
      <c r="D3758" s="22"/>
      <c r="E3758" s="22"/>
      <c r="G3758" s="22"/>
      <c r="H3758" s="22"/>
      <c r="I3758" s="22"/>
      <c r="K3758" s="22"/>
      <c r="L3758" s="22"/>
      <c r="M3758" s="22"/>
      <c r="O3758" s="22"/>
      <c r="P3758" s="22"/>
      <c r="Q3758" s="22"/>
    </row>
    <row r="3759" spans="2:17" x14ac:dyDescent="0.2">
      <c r="B3759" s="22"/>
      <c r="C3759" s="22"/>
      <c r="D3759" s="22"/>
      <c r="E3759" s="22"/>
      <c r="G3759" s="22"/>
      <c r="H3759" s="22"/>
      <c r="I3759" s="22"/>
      <c r="K3759" s="22"/>
      <c r="L3759" s="22"/>
      <c r="M3759" s="22"/>
      <c r="O3759" s="22"/>
      <c r="P3759" s="22"/>
      <c r="Q3759" s="22"/>
    </row>
    <row r="3760" spans="2:17" x14ac:dyDescent="0.2">
      <c r="B3760" s="22"/>
      <c r="C3760" s="22"/>
      <c r="D3760" s="22"/>
      <c r="E3760" s="22"/>
      <c r="G3760" s="22"/>
      <c r="H3760" s="22"/>
      <c r="I3760" s="22"/>
      <c r="K3760" s="22"/>
      <c r="L3760" s="22"/>
      <c r="M3760" s="22"/>
      <c r="O3760" s="22"/>
      <c r="P3760" s="22"/>
      <c r="Q3760" s="22"/>
    </row>
    <row r="3761" spans="2:17" x14ac:dyDescent="0.2">
      <c r="B3761" s="22"/>
      <c r="C3761" s="22"/>
      <c r="D3761" s="22"/>
      <c r="E3761" s="22"/>
      <c r="G3761" s="22"/>
      <c r="H3761" s="22"/>
      <c r="I3761" s="22"/>
      <c r="K3761" s="22"/>
      <c r="L3761" s="22"/>
      <c r="M3761" s="22"/>
      <c r="O3761" s="22"/>
      <c r="P3761" s="22"/>
      <c r="Q3761" s="22"/>
    </row>
    <row r="3762" spans="2:17" x14ac:dyDescent="0.2">
      <c r="B3762" s="22"/>
      <c r="C3762" s="22"/>
      <c r="D3762" s="22"/>
      <c r="E3762" s="22"/>
      <c r="G3762" s="22"/>
      <c r="H3762" s="22"/>
      <c r="I3762" s="22"/>
      <c r="K3762" s="22"/>
      <c r="L3762" s="22"/>
      <c r="M3762" s="22"/>
      <c r="O3762" s="22"/>
      <c r="P3762" s="22"/>
      <c r="Q3762" s="22"/>
    </row>
    <row r="3763" spans="2:17" x14ac:dyDescent="0.2">
      <c r="B3763" s="22"/>
      <c r="C3763" s="22"/>
      <c r="D3763" s="22"/>
      <c r="E3763" s="22"/>
      <c r="G3763" s="22"/>
      <c r="H3763" s="22"/>
      <c r="I3763" s="22"/>
      <c r="K3763" s="22"/>
      <c r="L3763" s="22"/>
      <c r="M3763" s="22"/>
      <c r="O3763" s="22"/>
      <c r="P3763" s="22"/>
      <c r="Q3763" s="22"/>
    </row>
    <row r="3764" spans="2:17" x14ac:dyDescent="0.2">
      <c r="B3764" s="22"/>
      <c r="C3764" s="22"/>
      <c r="D3764" s="22"/>
      <c r="E3764" s="22"/>
      <c r="G3764" s="22"/>
      <c r="H3764" s="22"/>
      <c r="I3764" s="22"/>
      <c r="K3764" s="22"/>
      <c r="L3764" s="22"/>
      <c r="M3764" s="22"/>
      <c r="O3764" s="22"/>
      <c r="P3764" s="22"/>
      <c r="Q3764" s="22"/>
    </row>
    <row r="3765" spans="2:17" x14ac:dyDescent="0.2">
      <c r="B3765" s="22"/>
      <c r="C3765" s="22"/>
      <c r="D3765" s="22"/>
      <c r="E3765" s="22"/>
      <c r="G3765" s="22"/>
      <c r="H3765" s="22"/>
      <c r="I3765" s="22"/>
      <c r="K3765" s="22"/>
      <c r="L3765" s="22"/>
      <c r="M3765" s="22"/>
      <c r="O3765" s="22"/>
      <c r="P3765" s="22"/>
      <c r="Q3765" s="22"/>
    </row>
    <row r="3766" spans="2:17" x14ac:dyDescent="0.2">
      <c r="B3766" s="22"/>
      <c r="C3766" s="22"/>
      <c r="D3766" s="22"/>
      <c r="E3766" s="22"/>
      <c r="G3766" s="22"/>
      <c r="H3766" s="22"/>
      <c r="I3766" s="22"/>
      <c r="K3766" s="22"/>
      <c r="L3766" s="22"/>
      <c r="M3766" s="22"/>
      <c r="O3766" s="22"/>
      <c r="P3766" s="22"/>
      <c r="Q3766" s="22"/>
    </row>
    <row r="3767" spans="2:17" x14ac:dyDescent="0.2">
      <c r="B3767" s="22"/>
      <c r="C3767" s="22"/>
      <c r="D3767" s="22"/>
      <c r="E3767" s="22"/>
      <c r="G3767" s="22"/>
      <c r="H3767" s="22"/>
      <c r="I3767" s="22"/>
      <c r="K3767" s="22"/>
      <c r="L3767" s="22"/>
      <c r="M3767" s="22"/>
      <c r="O3767" s="22"/>
      <c r="P3767" s="22"/>
      <c r="Q3767" s="22"/>
    </row>
    <row r="3768" spans="2:17" x14ac:dyDescent="0.2">
      <c r="B3768" s="22"/>
      <c r="C3768" s="22"/>
      <c r="D3768" s="22"/>
      <c r="E3768" s="22"/>
      <c r="G3768" s="22"/>
      <c r="H3768" s="22"/>
      <c r="I3768" s="22"/>
      <c r="K3768" s="22"/>
      <c r="L3768" s="22"/>
      <c r="M3768" s="22"/>
      <c r="O3768" s="22"/>
      <c r="P3768" s="22"/>
      <c r="Q3768" s="22"/>
    </row>
    <row r="3769" spans="2:17" x14ac:dyDescent="0.2">
      <c r="B3769" s="22"/>
      <c r="C3769" s="22"/>
      <c r="D3769" s="22"/>
      <c r="E3769" s="22"/>
      <c r="G3769" s="22"/>
      <c r="H3769" s="22"/>
      <c r="I3769" s="22"/>
      <c r="K3769" s="22"/>
      <c r="L3769" s="22"/>
      <c r="M3769" s="22"/>
      <c r="O3769" s="22"/>
      <c r="P3769" s="22"/>
      <c r="Q3769" s="22"/>
    </row>
    <row r="3770" spans="2:17" x14ac:dyDescent="0.2">
      <c r="B3770" s="22"/>
      <c r="C3770" s="22"/>
      <c r="D3770" s="22"/>
      <c r="E3770" s="22"/>
      <c r="G3770" s="22"/>
      <c r="H3770" s="22"/>
      <c r="I3770" s="22"/>
      <c r="K3770" s="22"/>
      <c r="L3770" s="22"/>
      <c r="M3770" s="22"/>
      <c r="O3770" s="22"/>
      <c r="P3770" s="22"/>
      <c r="Q3770" s="22"/>
    </row>
    <row r="3771" spans="2:17" x14ac:dyDescent="0.2">
      <c r="B3771" s="22"/>
      <c r="C3771" s="22"/>
      <c r="D3771" s="22"/>
      <c r="E3771" s="22"/>
      <c r="G3771" s="22"/>
      <c r="H3771" s="22"/>
      <c r="I3771" s="22"/>
      <c r="K3771" s="22"/>
      <c r="L3771" s="22"/>
      <c r="M3771" s="22"/>
      <c r="O3771" s="22"/>
      <c r="P3771" s="22"/>
      <c r="Q3771" s="22"/>
    </row>
    <row r="3772" spans="2:17" x14ac:dyDescent="0.2">
      <c r="B3772" s="22"/>
      <c r="C3772" s="22"/>
      <c r="D3772" s="22"/>
      <c r="E3772" s="22"/>
      <c r="G3772" s="22"/>
      <c r="H3772" s="22"/>
      <c r="I3772" s="22"/>
      <c r="K3772" s="22"/>
      <c r="L3772" s="22"/>
      <c r="M3772" s="22"/>
      <c r="O3772" s="22"/>
      <c r="P3772" s="22"/>
      <c r="Q3772" s="22"/>
    </row>
    <row r="3773" spans="2:17" x14ac:dyDescent="0.2">
      <c r="B3773" s="22"/>
      <c r="C3773" s="22"/>
      <c r="D3773" s="22"/>
      <c r="E3773" s="22"/>
      <c r="G3773" s="22"/>
      <c r="H3773" s="22"/>
      <c r="I3773" s="22"/>
      <c r="K3773" s="22"/>
      <c r="L3773" s="22"/>
      <c r="M3773" s="22"/>
      <c r="O3773" s="22"/>
      <c r="P3773" s="22"/>
      <c r="Q3773" s="22"/>
    </row>
    <row r="3774" spans="2:17" x14ac:dyDescent="0.2">
      <c r="B3774" s="22"/>
      <c r="C3774" s="22"/>
      <c r="D3774" s="22"/>
      <c r="E3774" s="22"/>
      <c r="G3774" s="22"/>
      <c r="H3774" s="22"/>
      <c r="I3774" s="22"/>
      <c r="K3774" s="22"/>
      <c r="L3774" s="22"/>
      <c r="M3774" s="22"/>
      <c r="O3774" s="22"/>
      <c r="P3774" s="22"/>
      <c r="Q3774" s="22"/>
    </row>
    <row r="3775" spans="2:17" x14ac:dyDescent="0.2">
      <c r="B3775" s="22"/>
      <c r="C3775" s="22"/>
      <c r="D3775" s="22"/>
      <c r="E3775" s="22"/>
      <c r="G3775" s="22"/>
      <c r="H3775" s="22"/>
      <c r="I3775" s="22"/>
      <c r="K3775" s="22"/>
      <c r="L3775" s="22"/>
      <c r="M3775" s="22"/>
      <c r="O3775" s="22"/>
      <c r="P3775" s="22"/>
      <c r="Q3775" s="22"/>
    </row>
    <row r="3776" spans="2:17" x14ac:dyDescent="0.2">
      <c r="B3776" s="22"/>
      <c r="C3776" s="22"/>
      <c r="D3776" s="22"/>
      <c r="E3776" s="22"/>
      <c r="G3776" s="22"/>
      <c r="H3776" s="22"/>
      <c r="I3776" s="22"/>
      <c r="K3776" s="22"/>
      <c r="L3776" s="22"/>
      <c r="M3776" s="22"/>
      <c r="O3776" s="22"/>
      <c r="P3776" s="22"/>
      <c r="Q3776" s="22"/>
    </row>
    <row r="3777" spans="2:17" x14ac:dyDescent="0.2">
      <c r="B3777" s="22"/>
      <c r="C3777" s="22"/>
      <c r="D3777" s="22"/>
      <c r="E3777" s="22"/>
      <c r="G3777" s="22"/>
      <c r="H3777" s="22"/>
      <c r="I3777" s="22"/>
      <c r="K3777" s="22"/>
      <c r="L3777" s="22"/>
      <c r="M3777" s="22"/>
      <c r="O3777" s="22"/>
      <c r="P3777" s="22"/>
      <c r="Q3777" s="22"/>
    </row>
    <row r="3778" spans="2:17" x14ac:dyDescent="0.2">
      <c r="B3778" s="22"/>
      <c r="C3778" s="22"/>
      <c r="D3778" s="22"/>
      <c r="E3778" s="22"/>
      <c r="G3778" s="22"/>
      <c r="H3778" s="22"/>
      <c r="I3778" s="22"/>
      <c r="K3778" s="22"/>
      <c r="L3778" s="22"/>
      <c r="M3778" s="22"/>
      <c r="O3778" s="22"/>
      <c r="P3778" s="22"/>
      <c r="Q3778" s="22"/>
    </row>
    <row r="3779" spans="2:17" x14ac:dyDescent="0.2">
      <c r="B3779" s="22"/>
      <c r="C3779" s="22"/>
      <c r="D3779" s="22"/>
      <c r="E3779" s="22"/>
      <c r="G3779" s="22"/>
      <c r="H3779" s="22"/>
      <c r="I3779" s="22"/>
      <c r="K3779" s="22"/>
      <c r="L3779" s="22"/>
      <c r="M3779" s="22"/>
      <c r="O3779" s="22"/>
      <c r="P3779" s="22"/>
      <c r="Q3779" s="22"/>
    </row>
    <row r="3780" spans="2:17" x14ac:dyDescent="0.2">
      <c r="B3780" s="22"/>
      <c r="C3780" s="22"/>
      <c r="D3780" s="22"/>
      <c r="E3780" s="22"/>
      <c r="G3780" s="22"/>
      <c r="H3780" s="22"/>
      <c r="I3780" s="22"/>
      <c r="K3780" s="22"/>
      <c r="L3780" s="22"/>
      <c r="M3780" s="22"/>
      <c r="O3780" s="22"/>
      <c r="P3780" s="22"/>
      <c r="Q3780" s="22"/>
    </row>
    <row r="3781" spans="2:17" x14ac:dyDescent="0.2">
      <c r="B3781" s="22"/>
      <c r="C3781" s="22"/>
      <c r="D3781" s="22"/>
      <c r="E3781" s="22"/>
      <c r="G3781" s="22"/>
      <c r="H3781" s="22"/>
      <c r="I3781" s="22"/>
      <c r="K3781" s="22"/>
      <c r="L3781" s="22"/>
      <c r="M3781" s="22"/>
      <c r="O3781" s="22"/>
      <c r="P3781" s="22"/>
      <c r="Q3781" s="22"/>
    </row>
    <row r="3782" spans="2:17" x14ac:dyDescent="0.2">
      <c r="B3782" s="22"/>
      <c r="C3782" s="22"/>
      <c r="D3782" s="22"/>
      <c r="E3782" s="22"/>
      <c r="G3782" s="22"/>
      <c r="H3782" s="22"/>
      <c r="I3782" s="22"/>
      <c r="K3782" s="22"/>
      <c r="L3782" s="22"/>
      <c r="M3782" s="22"/>
      <c r="O3782" s="22"/>
      <c r="P3782" s="22"/>
      <c r="Q3782" s="22"/>
    </row>
    <row r="3783" spans="2:17" x14ac:dyDescent="0.2">
      <c r="B3783" s="22"/>
      <c r="C3783" s="22"/>
      <c r="D3783" s="22"/>
      <c r="E3783" s="22"/>
      <c r="G3783" s="22"/>
      <c r="H3783" s="22"/>
      <c r="I3783" s="22"/>
      <c r="K3783" s="22"/>
      <c r="L3783" s="22"/>
      <c r="M3783" s="22"/>
      <c r="O3783" s="22"/>
      <c r="P3783" s="22"/>
      <c r="Q3783" s="22"/>
    </row>
    <row r="3784" spans="2:17" x14ac:dyDescent="0.2">
      <c r="B3784" s="22"/>
      <c r="C3784" s="22"/>
      <c r="D3784" s="22"/>
      <c r="E3784" s="22"/>
      <c r="G3784" s="22"/>
      <c r="H3784" s="22"/>
      <c r="I3784" s="22"/>
      <c r="K3784" s="22"/>
      <c r="L3784" s="22"/>
      <c r="M3784" s="22"/>
      <c r="O3784" s="22"/>
      <c r="P3784" s="22"/>
      <c r="Q3784" s="22"/>
    </row>
    <row r="3785" spans="2:17" x14ac:dyDescent="0.2">
      <c r="B3785" s="22"/>
      <c r="C3785" s="22"/>
      <c r="D3785" s="22"/>
      <c r="E3785" s="22"/>
      <c r="G3785" s="22"/>
      <c r="H3785" s="22"/>
      <c r="I3785" s="22"/>
      <c r="K3785" s="22"/>
      <c r="L3785" s="22"/>
      <c r="M3785" s="22"/>
      <c r="O3785" s="22"/>
      <c r="P3785" s="22"/>
      <c r="Q3785" s="22"/>
    </row>
    <row r="3786" spans="2:17" x14ac:dyDescent="0.2">
      <c r="B3786" s="22"/>
      <c r="C3786" s="22"/>
      <c r="D3786" s="22"/>
      <c r="E3786" s="22"/>
      <c r="G3786" s="22"/>
      <c r="H3786" s="22"/>
      <c r="I3786" s="22"/>
      <c r="K3786" s="22"/>
      <c r="L3786" s="22"/>
      <c r="M3786" s="22"/>
      <c r="O3786" s="22"/>
      <c r="P3786" s="22"/>
      <c r="Q3786" s="22"/>
    </row>
    <row r="3787" spans="2:17" x14ac:dyDescent="0.2">
      <c r="B3787" s="22"/>
      <c r="C3787" s="22"/>
      <c r="D3787" s="22"/>
      <c r="E3787" s="22"/>
      <c r="G3787" s="22"/>
      <c r="H3787" s="22"/>
      <c r="I3787" s="22"/>
      <c r="K3787" s="22"/>
      <c r="L3787" s="22"/>
      <c r="M3787" s="22"/>
      <c r="O3787" s="22"/>
      <c r="P3787" s="22"/>
      <c r="Q3787" s="22"/>
    </row>
    <row r="3788" spans="2:17" x14ac:dyDescent="0.2">
      <c r="B3788" s="22"/>
      <c r="C3788" s="22"/>
      <c r="D3788" s="22"/>
      <c r="E3788" s="22"/>
      <c r="G3788" s="22"/>
      <c r="H3788" s="22"/>
      <c r="I3788" s="22"/>
      <c r="K3788" s="22"/>
      <c r="L3788" s="22"/>
      <c r="M3788" s="22"/>
      <c r="O3788" s="22"/>
      <c r="P3788" s="22"/>
      <c r="Q3788" s="22"/>
    </row>
    <row r="3789" spans="2:17" x14ac:dyDescent="0.2">
      <c r="B3789" s="22"/>
      <c r="C3789" s="22"/>
      <c r="D3789" s="22"/>
      <c r="E3789" s="22"/>
      <c r="G3789" s="22"/>
      <c r="H3789" s="22"/>
      <c r="I3789" s="22"/>
      <c r="K3789" s="22"/>
      <c r="L3789" s="22"/>
      <c r="M3789" s="22"/>
      <c r="O3789" s="22"/>
      <c r="P3789" s="22"/>
      <c r="Q3789" s="22"/>
    </row>
    <row r="3790" spans="2:17" x14ac:dyDescent="0.2">
      <c r="B3790" s="22"/>
      <c r="C3790" s="22"/>
      <c r="D3790" s="22"/>
      <c r="E3790" s="22"/>
      <c r="G3790" s="22"/>
      <c r="H3790" s="22"/>
      <c r="I3790" s="22"/>
      <c r="K3790" s="22"/>
      <c r="L3790" s="22"/>
      <c r="M3790" s="22"/>
      <c r="O3790" s="22"/>
      <c r="P3790" s="22"/>
      <c r="Q3790" s="22"/>
    </row>
    <row r="3791" spans="2:17" x14ac:dyDescent="0.2">
      <c r="B3791" s="22"/>
      <c r="C3791" s="22"/>
      <c r="D3791" s="22"/>
      <c r="E3791" s="22"/>
      <c r="G3791" s="22"/>
      <c r="H3791" s="22"/>
      <c r="I3791" s="22"/>
      <c r="K3791" s="22"/>
      <c r="L3791" s="22"/>
      <c r="M3791" s="22"/>
      <c r="O3791" s="22"/>
      <c r="P3791" s="22"/>
      <c r="Q3791" s="22"/>
    </row>
    <row r="3792" spans="2:17" x14ac:dyDescent="0.2">
      <c r="B3792" s="22"/>
      <c r="C3792" s="22"/>
      <c r="D3792" s="22"/>
      <c r="E3792" s="22"/>
      <c r="G3792" s="22"/>
      <c r="H3792" s="22"/>
      <c r="I3792" s="22"/>
      <c r="K3792" s="22"/>
      <c r="L3792" s="22"/>
      <c r="M3792" s="22"/>
      <c r="O3792" s="22"/>
      <c r="P3792" s="22"/>
      <c r="Q3792" s="22"/>
    </row>
    <row r="3793" spans="2:17" x14ac:dyDescent="0.2">
      <c r="B3793" s="22"/>
      <c r="C3793" s="22"/>
      <c r="D3793" s="22"/>
      <c r="E3793" s="22"/>
      <c r="G3793" s="22"/>
      <c r="H3793" s="22"/>
      <c r="I3793" s="22"/>
      <c r="K3793" s="22"/>
      <c r="L3793" s="22"/>
      <c r="M3793" s="22"/>
      <c r="O3793" s="22"/>
      <c r="P3793" s="22"/>
      <c r="Q3793" s="22"/>
    </row>
    <row r="3794" spans="2:17" x14ac:dyDescent="0.2">
      <c r="B3794" s="22"/>
      <c r="C3794" s="22"/>
      <c r="D3794" s="22"/>
      <c r="E3794" s="22"/>
      <c r="G3794" s="22"/>
      <c r="H3794" s="22"/>
      <c r="I3794" s="22"/>
      <c r="K3794" s="22"/>
      <c r="L3794" s="22"/>
      <c r="M3794" s="22"/>
      <c r="O3794" s="22"/>
      <c r="P3794" s="22"/>
      <c r="Q3794" s="22"/>
    </row>
    <row r="3795" spans="2:17" x14ac:dyDescent="0.2">
      <c r="B3795" s="22"/>
      <c r="C3795" s="22"/>
      <c r="D3795" s="22"/>
      <c r="E3795" s="22"/>
      <c r="G3795" s="22"/>
      <c r="H3795" s="22"/>
      <c r="I3795" s="22"/>
      <c r="K3795" s="22"/>
      <c r="L3795" s="22"/>
      <c r="M3795" s="22"/>
      <c r="O3795" s="22"/>
      <c r="P3795" s="22"/>
      <c r="Q3795" s="22"/>
    </row>
    <row r="3796" spans="2:17" x14ac:dyDescent="0.2">
      <c r="B3796" s="22"/>
      <c r="C3796" s="22"/>
      <c r="D3796" s="22"/>
      <c r="E3796" s="22"/>
      <c r="G3796" s="22"/>
      <c r="H3796" s="22"/>
      <c r="I3796" s="22"/>
      <c r="K3796" s="22"/>
      <c r="L3796" s="22"/>
      <c r="M3796" s="22"/>
      <c r="O3796" s="22"/>
      <c r="P3796" s="22"/>
      <c r="Q3796" s="22"/>
    </row>
    <row r="3797" spans="2:17" x14ac:dyDescent="0.2">
      <c r="B3797" s="22"/>
      <c r="C3797" s="22"/>
      <c r="D3797" s="22"/>
      <c r="E3797" s="22"/>
      <c r="G3797" s="22"/>
      <c r="H3797" s="22"/>
      <c r="I3797" s="22"/>
      <c r="K3797" s="22"/>
      <c r="L3797" s="22"/>
      <c r="M3797" s="22"/>
      <c r="O3797" s="22"/>
      <c r="P3797" s="22"/>
      <c r="Q3797" s="22"/>
    </row>
    <row r="3798" spans="2:17" x14ac:dyDescent="0.2">
      <c r="B3798" s="22"/>
      <c r="C3798" s="22"/>
      <c r="D3798" s="22"/>
      <c r="E3798" s="22"/>
      <c r="G3798" s="22"/>
      <c r="H3798" s="22"/>
      <c r="I3798" s="22"/>
      <c r="K3798" s="22"/>
      <c r="L3798" s="22"/>
      <c r="M3798" s="22"/>
      <c r="O3798" s="22"/>
      <c r="P3798" s="22"/>
      <c r="Q3798" s="22"/>
    </row>
    <row r="3799" spans="2:17" x14ac:dyDescent="0.2">
      <c r="B3799" s="22"/>
      <c r="C3799" s="22"/>
      <c r="D3799" s="22"/>
      <c r="E3799" s="22"/>
      <c r="G3799" s="22"/>
      <c r="H3799" s="22"/>
      <c r="I3799" s="22"/>
      <c r="K3799" s="22"/>
      <c r="L3799" s="22"/>
      <c r="M3799" s="22"/>
      <c r="O3799" s="22"/>
      <c r="P3799" s="22"/>
      <c r="Q3799" s="22"/>
    </row>
    <row r="3800" spans="2:17" x14ac:dyDescent="0.2">
      <c r="B3800" s="22"/>
      <c r="C3800" s="22"/>
      <c r="D3800" s="22"/>
      <c r="E3800" s="22"/>
      <c r="G3800" s="22"/>
      <c r="H3800" s="22"/>
      <c r="I3800" s="22"/>
      <c r="K3800" s="22"/>
      <c r="L3800" s="22"/>
      <c r="M3800" s="22"/>
      <c r="O3800" s="22"/>
      <c r="P3800" s="22"/>
      <c r="Q3800" s="22"/>
    </row>
    <row r="3801" spans="2:17" x14ac:dyDescent="0.2">
      <c r="B3801" s="22"/>
      <c r="C3801" s="22"/>
      <c r="D3801" s="22"/>
      <c r="E3801" s="22"/>
      <c r="G3801" s="22"/>
      <c r="H3801" s="22"/>
      <c r="I3801" s="22"/>
      <c r="K3801" s="22"/>
      <c r="L3801" s="22"/>
      <c r="M3801" s="22"/>
      <c r="O3801" s="22"/>
      <c r="P3801" s="22"/>
      <c r="Q3801" s="22"/>
    </row>
    <row r="3802" spans="2:17" x14ac:dyDescent="0.2">
      <c r="B3802" s="22"/>
      <c r="C3802" s="22"/>
      <c r="D3802" s="22"/>
      <c r="E3802" s="22"/>
      <c r="G3802" s="22"/>
      <c r="H3802" s="22"/>
      <c r="I3802" s="22"/>
      <c r="K3802" s="22"/>
      <c r="L3802" s="22"/>
      <c r="M3802" s="22"/>
      <c r="O3802" s="22"/>
      <c r="P3802" s="22"/>
      <c r="Q3802" s="22"/>
    </row>
    <row r="3803" spans="2:17" x14ac:dyDescent="0.2">
      <c r="B3803" s="22"/>
      <c r="C3803" s="22"/>
      <c r="D3803" s="22"/>
      <c r="E3803" s="22"/>
      <c r="G3803" s="22"/>
      <c r="H3803" s="22"/>
      <c r="I3803" s="22"/>
      <c r="K3803" s="22"/>
      <c r="L3803" s="22"/>
      <c r="M3803" s="22"/>
      <c r="O3803" s="22"/>
      <c r="P3803" s="22"/>
      <c r="Q3803" s="22"/>
    </row>
    <row r="3804" spans="2:17" x14ac:dyDescent="0.2">
      <c r="B3804" s="22"/>
      <c r="C3804" s="22"/>
      <c r="D3804" s="22"/>
      <c r="E3804" s="22"/>
      <c r="G3804" s="22"/>
      <c r="H3804" s="22"/>
      <c r="I3804" s="22"/>
      <c r="K3804" s="22"/>
      <c r="L3804" s="22"/>
      <c r="M3804" s="22"/>
      <c r="O3804" s="22"/>
      <c r="P3804" s="22"/>
      <c r="Q3804" s="22"/>
    </row>
    <row r="3805" spans="2:17" x14ac:dyDescent="0.2">
      <c r="B3805" s="22"/>
      <c r="C3805" s="22"/>
      <c r="D3805" s="22"/>
      <c r="E3805" s="22"/>
      <c r="G3805" s="22"/>
      <c r="H3805" s="22"/>
      <c r="I3805" s="22"/>
      <c r="K3805" s="22"/>
      <c r="L3805" s="22"/>
      <c r="M3805" s="22"/>
      <c r="O3805" s="22"/>
      <c r="P3805" s="22"/>
      <c r="Q3805" s="22"/>
    </row>
    <row r="3806" spans="2:17" x14ac:dyDescent="0.2">
      <c r="B3806" s="22"/>
      <c r="C3806" s="22"/>
      <c r="D3806" s="22"/>
      <c r="E3806" s="22"/>
      <c r="G3806" s="22"/>
      <c r="H3806" s="22"/>
      <c r="I3806" s="22"/>
      <c r="K3806" s="22"/>
      <c r="L3806" s="22"/>
      <c r="M3806" s="22"/>
      <c r="O3806" s="22"/>
      <c r="P3806" s="22"/>
      <c r="Q3806" s="22"/>
    </row>
    <row r="3807" spans="2:17" x14ac:dyDescent="0.2">
      <c r="B3807" s="22"/>
      <c r="C3807" s="22"/>
      <c r="D3807" s="22"/>
      <c r="E3807" s="22"/>
      <c r="G3807" s="22"/>
      <c r="H3807" s="22"/>
      <c r="I3807" s="22"/>
      <c r="K3807" s="22"/>
      <c r="L3807" s="22"/>
      <c r="M3807" s="22"/>
      <c r="O3807" s="22"/>
      <c r="P3807" s="22"/>
      <c r="Q3807" s="22"/>
    </row>
    <row r="3808" spans="2:17" x14ac:dyDescent="0.2">
      <c r="B3808" s="22"/>
      <c r="C3808" s="22"/>
      <c r="D3808" s="22"/>
      <c r="E3808" s="22"/>
      <c r="G3808" s="22"/>
      <c r="H3808" s="22"/>
      <c r="I3808" s="22"/>
      <c r="K3808" s="22"/>
      <c r="L3808" s="22"/>
      <c r="M3808" s="22"/>
      <c r="O3808" s="22"/>
      <c r="P3808" s="22"/>
      <c r="Q3808" s="22"/>
    </row>
    <row r="3809" spans="2:17" x14ac:dyDescent="0.2">
      <c r="B3809" s="22"/>
      <c r="C3809" s="22"/>
      <c r="D3809" s="22"/>
      <c r="E3809" s="22"/>
      <c r="G3809" s="22"/>
      <c r="H3809" s="22"/>
      <c r="I3809" s="22"/>
      <c r="K3809" s="22"/>
      <c r="L3809" s="22"/>
      <c r="M3809" s="22"/>
      <c r="O3809" s="22"/>
      <c r="P3809" s="22"/>
      <c r="Q3809" s="22"/>
    </row>
    <row r="3810" spans="2:17" x14ac:dyDescent="0.2">
      <c r="B3810" s="22"/>
      <c r="C3810" s="22"/>
      <c r="D3810" s="22"/>
      <c r="E3810" s="22"/>
      <c r="G3810" s="22"/>
      <c r="H3810" s="22"/>
      <c r="I3810" s="22"/>
      <c r="K3810" s="22"/>
      <c r="L3810" s="22"/>
      <c r="M3810" s="22"/>
      <c r="O3810" s="22"/>
      <c r="P3810" s="22"/>
      <c r="Q3810" s="22"/>
    </row>
    <row r="3811" spans="2:17" x14ac:dyDescent="0.2">
      <c r="B3811" s="22"/>
      <c r="C3811" s="22"/>
      <c r="D3811" s="22"/>
      <c r="E3811" s="22"/>
      <c r="G3811" s="22"/>
      <c r="H3811" s="22"/>
      <c r="I3811" s="22"/>
      <c r="K3811" s="22"/>
      <c r="L3811" s="22"/>
      <c r="M3811" s="22"/>
      <c r="O3811" s="22"/>
      <c r="P3811" s="22"/>
      <c r="Q3811" s="22"/>
    </row>
    <row r="3812" spans="2:17" x14ac:dyDescent="0.2">
      <c r="B3812" s="22"/>
      <c r="C3812" s="22"/>
      <c r="D3812" s="22"/>
      <c r="E3812" s="22"/>
      <c r="G3812" s="22"/>
      <c r="H3812" s="22"/>
      <c r="I3812" s="22"/>
      <c r="K3812" s="22"/>
      <c r="L3812" s="22"/>
      <c r="M3812" s="22"/>
      <c r="O3812" s="22"/>
      <c r="P3812" s="22"/>
      <c r="Q3812" s="22"/>
    </row>
    <row r="3813" spans="2:17" x14ac:dyDescent="0.2">
      <c r="B3813" s="22"/>
      <c r="C3813" s="22"/>
      <c r="D3813" s="22"/>
      <c r="E3813" s="22"/>
      <c r="G3813" s="22"/>
      <c r="H3813" s="22"/>
      <c r="I3813" s="22"/>
      <c r="K3813" s="22"/>
      <c r="L3813" s="22"/>
      <c r="M3813" s="22"/>
      <c r="O3813" s="22"/>
      <c r="P3813" s="22"/>
      <c r="Q3813" s="22"/>
    </row>
    <row r="3814" spans="2:17" x14ac:dyDescent="0.2">
      <c r="B3814" s="22"/>
      <c r="C3814" s="22"/>
      <c r="D3814" s="22"/>
      <c r="E3814" s="22"/>
      <c r="G3814" s="22"/>
      <c r="H3814" s="22"/>
      <c r="I3814" s="22"/>
      <c r="K3814" s="22"/>
      <c r="L3814" s="22"/>
      <c r="M3814" s="22"/>
      <c r="O3814" s="22"/>
      <c r="P3814" s="22"/>
      <c r="Q3814" s="22"/>
    </row>
    <row r="3815" spans="2:17" x14ac:dyDescent="0.2">
      <c r="B3815" s="22"/>
      <c r="C3815" s="22"/>
      <c r="D3815" s="22"/>
      <c r="E3815" s="22"/>
      <c r="G3815" s="22"/>
      <c r="H3815" s="22"/>
      <c r="I3815" s="22"/>
      <c r="K3815" s="22"/>
      <c r="L3815" s="22"/>
      <c r="M3815" s="22"/>
      <c r="O3815" s="22"/>
      <c r="P3815" s="22"/>
      <c r="Q3815" s="22"/>
    </row>
    <row r="3816" spans="2:17" x14ac:dyDescent="0.2">
      <c r="B3816" s="22"/>
      <c r="C3816" s="22"/>
      <c r="D3816" s="22"/>
      <c r="E3816" s="22"/>
      <c r="G3816" s="22"/>
      <c r="H3816" s="22"/>
      <c r="I3816" s="22"/>
      <c r="K3816" s="22"/>
      <c r="L3816" s="22"/>
      <c r="M3816" s="22"/>
      <c r="O3816" s="22"/>
      <c r="P3816" s="22"/>
      <c r="Q3816" s="22"/>
    </row>
    <row r="3817" spans="2:17" x14ac:dyDescent="0.2">
      <c r="B3817" s="22"/>
      <c r="C3817" s="22"/>
      <c r="D3817" s="22"/>
      <c r="E3817" s="22"/>
      <c r="G3817" s="22"/>
      <c r="H3817" s="22"/>
      <c r="I3817" s="22"/>
      <c r="K3817" s="22"/>
      <c r="L3817" s="22"/>
      <c r="M3817" s="22"/>
      <c r="O3817" s="22"/>
      <c r="P3817" s="22"/>
      <c r="Q3817" s="22"/>
    </row>
    <row r="3818" spans="2:17" x14ac:dyDescent="0.2">
      <c r="B3818" s="22"/>
      <c r="C3818" s="22"/>
      <c r="D3818" s="22"/>
      <c r="E3818" s="22"/>
      <c r="G3818" s="22"/>
      <c r="H3818" s="22"/>
      <c r="I3818" s="22"/>
      <c r="K3818" s="22"/>
      <c r="L3818" s="22"/>
      <c r="M3818" s="22"/>
      <c r="O3818" s="22"/>
      <c r="P3818" s="22"/>
      <c r="Q3818" s="22"/>
    </row>
    <row r="3819" spans="2:17" x14ac:dyDescent="0.2">
      <c r="B3819" s="22"/>
      <c r="C3819" s="22"/>
      <c r="D3819" s="22"/>
      <c r="E3819" s="22"/>
      <c r="G3819" s="22"/>
      <c r="H3819" s="22"/>
      <c r="I3819" s="22"/>
      <c r="K3819" s="22"/>
      <c r="L3819" s="22"/>
      <c r="M3819" s="22"/>
      <c r="O3819" s="22"/>
      <c r="P3819" s="22"/>
      <c r="Q3819" s="22"/>
    </row>
    <row r="3820" spans="2:17" x14ac:dyDescent="0.2">
      <c r="B3820" s="22"/>
      <c r="C3820" s="22"/>
      <c r="D3820" s="22"/>
      <c r="E3820" s="22"/>
      <c r="G3820" s="22"/>
      <c r="H3820" s="22"/>
      <c r="I3820" s="22"/>
      <c r="K3820" s="22"/>
      <c r="L3820" s="22"/>
      <c r="M3820" s="22"/>
      <c r="O3820" s="22"/>
      <c r="P3820" s="22"/>
      <c r="Q3820" s="22"/>
    </row>
    <row r="3821" spans="2:17" x14ac:dyDescent="0.2">
      <c r="B3821" s="22"/>
      <c r="C3821" s="22"/>
      <c r="D3821" s="22"/>
      <c r="E3821" s="22"/>
      <c r="G3821" s="22"/>
      <c r="H3821" s="22"/>
      <c r="I3821" s="22"/>
      <c r="K3821" s="22"/>
      <c r="L3821" s="22"/>
      <c r="M3821" s="22"/>
      <c r="O3821" s="22"/>
      <c r="P3821" s="22"/>
      <c r="Q3821" s="22"/>
    </row>
    <row r="3822" spans="2:17" x14ac:dyDescent="0.2">
      <c r="B3822" s="22"/>
      <c r="C3822" s="22"/>
      <c r="D3822" s="22"/>
      <c r="E3822" s="22"/>
      <c r="G3822" s="22"/>
      <c r="H3822" s="22"/>
      <c r="I3822" s="22"/>
      <c r="K3822" s="22"/>
      <c r="L3822" s="22"/>
      <c r="M3822" s="22"/>
      <c r="O3822" s="22"/>
      <c r="P3822" s="22"/>
      <c r="Q3822" s="22"/>
    </row>
    <row r="3823" spans="2:17" x14ac:dyDescent="0.2">
      <c r="B3823" s="22"/>
      <c r="C3823" s="22"/>
      <c r="D3823" s="22"/>
      <c r="E3823" s="22"/>
      <c r="G3823" s="22"/>
      <c r="H3823" s="22"/>
      <c r="I3823" s="22"/>
      <c r="K3823" s="22"/>
      <c r="L3823" s="22"/>
      <c r="M3823" s="22"/>
      <c r="O3823" s="22"/>
      <c r="P3823" s="22"/>
      <c r="Q3823" s="22"/>
    </row>
    <row r="3824" spans="2:17" x14ac:dyDescent="0.2">
      <c r="B3824" s="22"/>
      <c r="C3824" s="22"/>
      <c r="D3824" s="22"/>
      <c r="E3824" s="22"/>
      <c r="G3824" s="22"/>
      <c r="H3824" s="22"/>
      <c r="I3824" s="22"/>
      <c r="K3824" s="22"/>
      <c r="L3824" s="22"/>
      <c r="M3824" s="22"/>
      <c r="O3824" s="22"/>
      <c r="P3824" s="22"/>
      <c r="Q3824" s="22"/>
    </row>
    <row r="3825" spans="2:17" x14ac:dyDescent="0.2">
      <c r="B3825" s="22"/>
      <c r="C3825" s="22"/>
      <c r="D3825" s="22"/>
      <c r="E3825" s="22"/>
      <c r="G3825" s="22"/>
      <c r="H3825" s="22"/>
      <c r="I3825" s="22"/>
      <c r="K3825" s="22"/>
      <c r="L3825" s="22"/>
      <c r="M3825" s="22"/>
      <c r="O3825" s="22"/>
      <c r="P3825" s="22"/>
      <c r="Q3825" s="22"/>
    </row>
    <row r="3826" spans="2:17" x14ac:dyDescent="0.2">
      <c r="B3826" s="22"/>
      <c r="C3826" s="22"/>
      <c r="D3826" s="22"/>
      <c r="E3826" s="22"/>
      <c r="G3826" s="22"/>
      <c r="H3826" s="22"/>
      <c r="I3826" s="22"/>
      <c r="K3826" s="22"/>
      <c r="L3826" s="22"/>
      <c r="M3826" s="22"/>
      <c r="O3826" s="22"/>
      <c r="P3826" s="22"/>
      <c r="Q3826" s="22"/>
    </row>
    <row r="3827" spans="2:17" x14ac:dyDescent="0.2">
      <c r="B3827" s="22"/>
      <c r="C3827" s="22"/>
      <c r="D3827" s="22"/>
      <c r="E3827" s="22"/>
      <c r="G3827" s="22"/>
      <c r="H3827" s="22"/>
      <c r="I3827" s="22"/>
      <c r="K3827" s="22"/>
      <c r="L3827" s="22"/>
      <c r="M3827" s="22"/>
      <c r="O3827" s="22"/>
      <c r="P3827" s="22"/>
      <c r="Q3827" s="22"/>
    </row>
    <row r="3828" spans="2:17" x14ac:dyDescent="0.2">
      <c r="B3828" s="22"/>
      <c r="C3828" s="22"/>
      <c r="D3828" s="22"/>
      <c r="E3828" s="22"/>
      <c r="G3828" s="22"/>
      <c r="H3828" s="22"/>
      <c r="I3828" s="22"/>
      <c r="K3828" s="22"/>
      <c r="L3828" s="22"/>
      <c r="M3828" s="22"/>
      <c r="O3828" s="22"/>
      <c r="P3828" s="22"/>
      <c r="Q3828" s="22"/>
    </row>
    <row r="3829" spans="2:17" x14ac:dyDescent="0.2">
      <c r="B3829" s="22"/>
      <c r="C3829" s="22"/>
      <c r="D3829" s="22"/>
      <c r="E3829" s="22"/>
      <c r="G3829" s="22"/>
      <c r="H3829" s="22"/>
      <c r="I3829" s="22"/>
      <c r="K3829" s="22"/>
      <c r="L3829" s="22"/>
      <c r="M3829" s="22"/>
      <c r="O3829" s="22"/>
      <c r="P3829" s="22"/>
      <c r="Q3829" s="22"/>
    </row>
    <row r="3830" spans="2:17" x14ac:dyDescent="0.2">
      <c r="B3830" s="22"/>
      <c r="C3830" s="22"/>
      <c r="D3830" s="22"/>
      <c r="E3830" s="22"/>
      <c r="G3830" s="22"/>
      <c r="H3830" s="22"/>
      <c r="I3830" s="22"/>
      <c r="K3830" s="22"/>
      <c r="L3830" s="22"/>
      <c r="M3830" s="22"/>
      <c r="O3830" s="22"/>
      <c r="P3830" s="22"/>
      <c r="Q3830" s="22"/>
    </row>
    <row r="3831" spans="2:17" x14ac:dyDescent="0.2">
      <c r="B3831" s="22"/>
      <c r="C3831" s="22"/>
      <c r="D3831" s="22"/>
      <c r="E3831" s="22"/>
      <c r="G3831" s="22"/>
      <c r="H3831" s="22"/>
      <c r="I3831" s="22"/>
      <c r="K3831" s="22"/>
      <c r="L3831" s="22"/>
      <c r="M3831" s="22"/>
      <c r="O3831" s="22"/>
      <c r="P3831" s="22"/>
      <c r="Q3831" s="22"/>
    </row>
    <row r="3832" spans="2:17" x14ac:dyDescent="0.2">
      <c r="B3832" s="22"/>
      <c r="C3832" s="22"/>
      <c r="D3832" s="22"/>
      <c r="E3832" s="22"/>
      <c r="G3832" s="22"/>
      <c r="H3832" s="22"/>
      <c r="I3832" s="22"/>
      <c r="K3832" s="22"/>
      <c r="L3832" s="22"/>
      <c r="M3832" s="22"/>
      <c r="O3832" s="22"/>
      <c r="P3832" s="22"/>
      <c r="Q3832" s="22"/>
    </row>
    <row r="3833" spans="2:17" x14ac:dyDescent="0.2">
      <c r="B3833" s="22"/>
      <c r="C3833" s="22"/>
      <c r="D3833" s="22"/>
      <c r="E3833" s="22"/>
      <c r="G3833" s="22"/>
      <c r="H3833" s="22"/>
      <c r="I3833" s="22"/>
      <c r="K3833" s="22"/>
      <c r="L3833" s="22"/>
      <c r="M3833" s="22"/>
      <c r="O3833" s="22"/>
      <c r="P3833" s="22"/>
      <c r="Q3833" s="22"/>
    </row>
    <row r="3834" spans="2:17" x14ac:dyDescent="0.2">
      <c r="B3834" s="22"/>
      <c r="C3834" s="22"/>
      <c r="D3834" s="22"/>
      <c r="E3834" s="22"/>
      <c r="G3834" s="22"/>
      <c r="H3834" s="22"/>
      <c r="I3834" s="22"/>
      <c r="K3834" s="22"/>
      <c r="L3834" s="22"/>
      <c r="M3834" s="22"/>
      <c r="O3834" s="22"/>
      <c r="P3834" s="22"/>
      <c r="Q3834" s="22"/>
    </row>
    <row r="3835" spans="2:17" x14ac:dyDescent="0.2">
      <c r="B3835" s="22"/>
      <c r="C3835" s="22"/>
      <c r="D3835" s="22"/>
      <c r="E3835" s="22"/>
      <c r="G3835" s="22"/>
      <c r="H3835" s="22"/>
      <c r="I3835" s="22"/>
      <c r="K3835" s="22"/>
      <c r="L3835" s="22"/>
      <c r="M3835" s="22"/>
      <c r="O3835" s="22"/>
      <c r="P3835" s="22"/>
      <c r="Q3835" s="22"/>
    </row>
    <row r="3836" spans="2:17" x14ac:dyDescent="0.2">
      <c r="B3836" s="22"/>
      <c r="C3836" s="22"/>
      <c r="D3836" s="22"/>
      <c r="E3836" s="22"/>
      <c r="G3836" s="22"/>
      <c r="H3836" s="22"/>
      <c r="I3836" s="22"/>
      <c r="K3836" s="22"/>
      <c r="L3836" s="22"/>
      <c r="M3836" s="22"/>
      <c r="O3836" s="22"/>
      <c r="P3836" s="22"/>
      <c r="Q3836" s="22"/>
    </row>
    <row r="3837" spans="2:17" x14ac:dyDescent="0.2">
      <c r="B3837" s="22"/>
      <c r="C3837" s="22"/>
      <c r="D3837" s="22"/>
      <c r="E3837" s="22"/>
      <c r="G3837" s="22"/>
      <c r="H3837" s="22"/>
      <c r="I3837" s="22"/>
      <c r="K3837" s="22"/>
      <c r="L3837" s="22"/>
      <c r="M3837" s="22"/>
      <c r="O3837" s="22"/>
      <c r="P3837" s="22"/>
      <c r="Q3837" s="22"/>
    </row>
    <row r="3838" spans="2:17" x14ac:dyDescent="0.2">
      <c r="B3838" s="22"/>
      <c r="C3838" s="22"/>
      <c r="D3838" s="22"/>
      <c r="E3838" s="22"/>
      <c r="G3838" s="22"/>
      <c r="H3838" s="22"/>
      <c r="I3838" s="22"/>
      <c r="K3838" s="22"/>
      <c r="L3838" s="22"/>
      <c r="M3838" s="22"/>
      <c r="O3838" s="22"/>
      <c r="P3838" s="22"/>
      <c r="Q3838" s="22"/>
    </row>
    <row r="3839" spans="2:17" x14ac:dyDescent="0.2">
      <c r="B3839" s="22"/>
      <c r="C3839" s="22"/>
      <c r="D3839" s="22"/>
      <c r="E3839" s="22"/>
      <c r="G3839" s="22"/>
      <c r="H3839" s="22"/>
      <c r="I3839" s="22"/>
      <c r="K3839" s="22"/>
      <c r="L3839" s="22"/>
      <c r="M3839" s="22"/>
      <c r="O3839" s="22"/>
      <c r="P3839" s="22"/>
      <c r="Q3839" s="22"/>
    </row>
    <row r="3840" spans="2:17" x14ac:dyDescent="0.2">
      <c r="B3840" s="22"/>
      <c r="C3840" s="22"/>
      <c r="D3840" s="22"/>
      <c r="E3840" s="22"/>
      <c r="G3840" s="22"/>
      <c r="H3840" s="22"/>
      <c r="I3840" s="22"/>
      <c r="K3840" s="22"/>
      <c r="L3840" s="22"/>
      <c r="M3840" s="22"/>
      <c r="O3840" s="22"/>
      <c r="P3840" s="22"/>
      <c r="Q3840" s="22"/>
    </row>
    <row r="3841" spans="2:17" x14ac:dyDescent="0.2">
      <c r="B3841" s="22"/>
      <c r="C3841" s="22"/>
      <c r="D3841" s="22"/>
      <c r="E3841" s="22"/>
      <c r="G3841" s="22"/>
      <c r="H3841" s="22"/>
      <c r="I3841" s="22"/>
      <c r="K3841" s="22"/>
      <c r="L3841" s="22"/>
      <c r="M3841" s="22"/>
      <c r="O3841" s="22"/>
      <c r="P3841" s="22"/>
      <c r="Q3841" s="22"/>
    </row>
    <row r="3842" spans="2:17" x14ac:dyDescent="0.2">
      <c r="B3842" s="22"/>
      <c r="C3842" s="22"/>
      <c r="D3842" s="22"/>
      <c r="E3842" s="22"/>
      <c r="G3842" s="22"/>
      <c r="H3842" s="22"/>
      <c r="I3842" s="22"/>
      <c r="K3842" s="22"/>
      <c r="L3842" s="22"/>
      <c r="M3842" s="22"/>
      <c r="O3842" s="22"/>
      <c r="P3842" s="22"/>
      <c r="Q3842" s="22"/>
    </row>
    <row r="3843" spans="2:17" x14ac:dyDescent="0.2">
      <c r="B3843" s="22"/>
      <c r="C3843" s="22"/>
      <c r="D3843" s="22"/>
      <c r="E3843" s="22"/>
      <c r="G3843" s="22"/>
      <c r="H3843" s="22"/>
      <c r="I3843" s="22"/>
      <c r="K3843" s="22"/>
      <c r="L3843" s="22"/>
      <c r="M3843" s="22"/>
      <c r="O3843" s="22"/>
      <c r="P3843" s="22"/>
      <c r="Q3843" s="22"/>
    </row>
    <row r="3844" spans="2:17" x14ac:dyDescent="0.2">
      <c r="B3844" s="22"/>
      <c r="C3844" s="22"/>
      <c r="D3844" s="22"/>
      <c r="E3844" s="22"/>
      <c r="G3844" s="22"/>
      <c r="H3844" s="22"/>
      <c r="I3844" s="22"/>
      <c r="K3844" s="22"/>
      <c r="L3844" s="22"/>
      <c r="M3844" s="22"/>
      <c r="O3844" s="22"/>
      <c r="P3844" s="22"/>
      <c r="Q3844" s="22"/>
    </row>
    <row r="3845" spans="2:17" x14ac:dyDescent="0.2">
      <c r="B3845" s="22"/>
      <c r="C3845" s="22"/>
      <c r="D3845" s="22"/>
      <c r="E3845" s="22"/>
      <c r="G3845" s="22"/>
      <c r="H3845" s="22"/>
      <c r="I3845" s="22"/>
      <c r="K3845" s="22"/>
      <c r="L3845" s="22"/>
      <c r="M3845" s="22"/>
      <c r="O3845" s="22"/>
      <c r="P3845" s="22"/>
      <c r="Q3845" s="22"/>
    </row>
    <row r="3846" spans="2:17" x14ac:dyDescent="0.2">
      <c r="B3846" s="22"/>
      <c r="C3846" s="22"/>
      <c r="D3846" s="22"/>
      <c r="E3846" s="22"/>
      <c r="G3846" s="22"/>
      <c r="H3846" s="22"/>
      <c r="I3846" s="22"/>
      <c r="K3846" s="22"/>
      <c r="L3846" s="22"/>
      <c r="M3846" s="22"/>
      <c r="O3846" s="22"/>
      <c r="P3846" s="22"/>
      <c r="Q3846" s="22"/>
    </row>
    <row r="3847" spans="2:17" x14ac:dyDescent="0.2">
      <c r="B3847" s="22"/>
      <c r="C3847" s="22"/>
      <c r="D3847" s="22"/>
      <c r="E3847" s="22"/>
      <c r="G3847" s="22"/>
      <c r="H3847" s="22"/>
      <c r="I3847" s="22"/>
      <c r="K3847" s="22"/>
      <c r="L3847" s="22"/>
      <c r="M3847" s="22"/>
      <c r="O3847" s="22"/>
      <c r="P3847" s="22"/>
      <c r="Q3847" s="22"/>
    </row>
    <row r="3848" spans="2:17" x14ac:dyDescent="0.2">
      <c r="B3848" s="22"/>
      <c r="C3848" s="22"/>
      <c r="D3848" s="22"/>
      <c r="E3848" s="22"/>
      <c r="G3848" s="22"/>
      <c r="H3848" s="22"/>
      <c r="I3848" s="22"/>
      <c r="K3848" s="22"/>
      <c r="L3848" s="22"/>
      <c r="M3848" s="22"/>
      <c r="O3848" s="22"/>
      <c r="P3848" s="22"/>
      <c r="Q3848" s="22"/>
    </row>
    <row r="3849" spans="2:17" x14ac:dyDescent="0.2">
      <c r="B3849" s="22"/>
      <c r="C3849" s="22"/>
      <c r="D3849" s="22"/>
      <c r="E3849" s="22"/>
      <c r="G3849" s="22"/>
      <c r="H3849" s="22"/>
      <c r="I3849" s="22"/>
      <c r="K3849" s="22"/>
      <c r="L3849" s="22"/>
      <c r="M3849" s="22"/>
      <c r="O3849" s="22"/>
      <c r="P3849" s="22"/>
      <c r="Q3849" s="22"/>
    </row>
    <row r="3850" spans="2:17" x14ac:dyDescent="0.2">
      <c r="B3850" s="22"/>
      <c r="C3850" s="22"/>
      <c r="D3850" s="22"/>
      <c r="E3850" s="22"/>
      <c r="G3850" s="22"/>
      <c r="H3850" s="22"/>
      <c r="I3850" s="22"/>
      <c r="K3850" s="22"/>
      <c r="L3850" s="22"/>
      <c r="M3850" s="22"/>
      <c r="O3850" s="22"/>
      <c r="P3850" s="22"/>
      <c r="Q3850" s="22"/>
    </row>
    <row r="3851" spans="2:17" x14ac:dyDescent="0.2">
      <c r="B3851" s="22"/>
      <c r="C3851" s="22"/>
      <c r="D3851" s="22"/>
      <c r="E3851" s="22"/>
      <c r="G3851" s="22"/>
      <c r="H3851" s="22"/>
      <c r="I3851" s="22"/>
      <c r="K3851" s="22"/>
      <c r="L3851" s="22"/>
      <c r="M3851" s="22"/>
      <c r="O3851" s="22"/>
      <c r="P3851" s="22"/>
      <c r="Q3851" s="22"/>
    </row>
    <row r="3852" spans="2:17" x14ac:dyDescent="0.2">
      <c r="B3852" s="22"/>
      <c r="C3852" s="22"/>
      <c r="D3852" s="22"/>
      <c r="E3852" s="22"/>
      <c r="G3852" s="22"/>
      <c r="H3852" s="22"/>
      <c r="I3852" s="22"/>
      <c r="K3852" s="22"/>
      <c r="L3852" s="22"/>
      <c r="M3852" s="22"/>
      <c r="O3852" s="22"/>
      <c r="P3852" s="22"/>
      <c r="Q3852" s="22"/>
    </row>
    <row r="3853" spans="2:17" x14ac:dyDescent="0.2">
      <c r="B3853" s="22"/>
      <c r="C3853" s="22"/>
      <c r="D3853" s="22"/>
      <c r="E3853" s="22"/>
      <c r="G3853" s="22"/>
      <c r="H3853" s="22"/>
      <c r="I3853" s="22"/>
      <c r="K3853" s="22"/>
      <c r="L3853" s="22"/>
      <c r="M3853" s="22"/>
      <c r="O3853" s="22"/>
      <c r="P3853" s="22"/>
      <c r="Q3853" s="22"/>
    </row>
    <row r="3854" spans="2:17" x14ac:dyDescent="0.2">
      <c r="B3854" s="22"/>
      <c r="C3854" s="22"/>
      <c r="D3854" s="22"/>
      <c r="E3854" s="22"/>
      <c r="G3854" s="22"/>
      <c r="H3854" s="22"/>
      <c r="I3854" s="22"/>
      <c r="K3854" s="22"/>
      <c r="L3854" s="22"/>
      <c r="M3854" s="22"/>
      <c r="O3854" s="22"/>
      <c r="P3854" s="22"/>
      <c r="Q3854" s="22"/>
    </row>
    <row r="3855" spans="2:17" x14ac:dyDescent="0.2">
      <c r="B3855" s="22"/>
      <c r="C3855" s="22"/>
      <c r="D3855" s="22"/>
      <c r="E3855" s="22"/>
      <c r="G3855" s="22"/>
      <c r="H3855" s="22"/>
      <c r="I3855" s="22"/>
      <c r="K3855" s="22"/>
      <c r="L3855" s="22"/>
      <c r="M3855" s="22"/>
      <c r="O3855" s="22"/>
      <c r="P3855" s="22"/>
      <c r="Q3855" s="22"/>
    </row>
    <row r="3856" spans="2:17" x14ac:dyDescent="0.2">
      <c r="B3856" s="22"/>
      <c r="C3856" s="22"/>
      <c r="D3856" s="22"/>
      <c r="E3856" s="22"/>
      <c r="G3856" s="22"/>
      <c r="H3856" s="22"/>
      <c r="I3856" s="22"/>
      <c r="K3856" s="22"/>
      <c r="L3856" s="22"/>
      <c r="M3856" s="22"/>
      <c r="O3856" s="22"/>
      <c r="P3856" s="22"/>
      <c r="Q3856" s="22"/>
    </row>
    <row r="3857" spans="2:17" x14ac:dyDescent="0.2">
      <c r="B3857" s="22"/>
      <c r="C3857" s="22"/>
      <c r="D3857" s="22"/>
      <c r="E3857" s="22"/>
      <c r="G3857" s="22"/>
      <c r="H3857" s="22"/>
      <c r="I3857" s="22"/>
      <c r="K3857" s="22"/>
      <c r="L3857" s="22"/>
      <c r="M3857" s="22"/>
      <c r="O3857" s="22"/>
      <c r="P3857" s="22"/>
      <c r="Q3857" s="22"/>
    </row>
    <row r="3858" spans="2:17" x14ac:dyDescent="0.2">
      <c r="B3858" s="22"/>
      <c r="C3858" s="22"/>
      <c r="D3858" s="22"/>
      <c r="E3858" s="22"/>
      <c r="G3858" s="22"/>
      <c r="H3858" s="22"/>
      <c r="I3858" s="22"/>
      <c r="K3858" s="22"/>
      <c r="L3858" s="22"/>
      <c r="M3858" s="22"/>
      <c r="O3858" s="22"/>
      <c r="P3858" s="22"/>
      <c r="Q3858" s="22"/>
    </row>
    <row r="3859" spans="2:17" x14ac:dyDescent="0.2">
      <c r="B3859" s="22"/>
      <c r="C3859" s="22"/>
      <c r="D3859" s="22"/>
      <c r="E3859" s="22"/>
      <c r="G3859" s="22"/>
      <c r="H3859" s="22"/>
      <c r="I3859" s="22"/>
      <c r="K3859" s="22"/>
      <c r="L3859" s="22"/>
      <c r="M3859" s="22"/>
      <c r="O3859" s="22"/>
      <c r="P3859" s="22"/>
      <c r="Q3859" s="22"/>
    </row>
    <row r="3860" spans="2:17" x14ac:dyDescent="0.2">
      <c r="B3860" s="22"/>
      <c r="C3860" s="22"/>
      <c r="D3860" s="22"/>
      <c r="E3860" s="22"/>
      <c r="G3860" s="22"/>
      <c r="H3860" s="22"/>
      <c r="I3860" s="22"/>
      <c r="K3860" s="22"/>
      <c r="L3860" s="22"/>
      <c r="M3860" s="22"/>
      <c r="O3860" s="22"/>
      <c r="P3860" s="22"/>
      <c r="Q3860" s="22"/>
    </row>
    <row r="3861" spans="2:17" x14ac:dyDescent="0.2">
      <c r="B3861" s="22"/>
      <c r="C3861" s="22"/>
      <c r="D3861" s="22"/>
      <c r="E3861" s="22"/>
      <c r="G3861" s="22"/>
      <c r="H3861" s="22"/>
      <c r="I3861" s="22"/>
      <c r="K3861" s="22"/>
      <c r="L3861" s="22"/>
      <c r="M3861" s="22"/>
      <c r="O3861" s="22"/>
      <c r="P3861" s="22"/>
      <c r="Q3861" s="22"/>
    </row>
    <row r="3862" spans="2:17" x14ac:dyDescent="0.2">
      <c r="B3862" s="22"/>
      <c r="C3862" s="22"/>
      <c r="D3862" s="22"/>
      <c r="E3862" s="22"/>
      <c r="G3862" s="22"/>
      <c r="H3862" s="22"/>
      <c r="I3862" s="22"/>
      <c r="K3862" s="22"/>
      <c r="L3862" s="22"/>
      <c r="M3862" s="22"/>
      <c r="O3862" s="22"/>
      <c r="P3862" s="22"/>
      <c r="Q3862" s="22"/>
    </row>
    <row r="3863" spans="2:17" x14ac:dyDescent="0.2">
      <c r="B3863" s="22"/>
      <c r="C3863" s="22"/>
      <c r="D3863" s="22"/>
      <c r="E3863" s="22"/>
      <c r="G3863" s="22"/>
      <c r="H3863" s="22"/>
      <c r="I3863" s="22"/>
      <c r="K3863" s="22"/>
      <c r="L3863" s="22"/>
      <c r="M3863" s="22"/>
      <c r="O3863" s="22"/>
      <c r="P3863" s="22"/>
      <c r="Q3863" s="22"/>
    </row>
    <row r="3864" spans="2:17" x14ac:dyDescent="0.2">
      <c r="B3864" s="22"/>
      <c r="C3864" s="22"/>
      <c r="D3864" s="22"/>
      <c r="E3864" s="22"/>
      <c r="G3864" s="22"/>
      <c r="H3864" s="22"/>
      <c r="I3864" s="22"/>
      <c r="K3864" s="22"/>
      <c r="L3864" s="22"/>
      <c r="M3864" s="22"/>
      <c r="O3864" s="22"/>
      <c r="P3864" s="22"/>
      <c r="Q3864" s="22"/>
    </row>
    <row r="3865" spans="2:17" x14ac:dyDescent="0.2">
      <c r="B3865" s="22"/>
      <c r="C3865" s="22"/>
      <c r="D3865" s="22"/>
      <c r="E3865" s="22"/>
      <c r="G3865" s="22"/>
      <c r="H3865" s="22"/>
      <c r="I3865" s="22"/>
      <c r="K3865" s="22"/>
      <c r="L3865" s="22"/>
      <c r="M3865" s="22"/>
      <c r="O3865" s="22"/>
      <c r="P3865" s="22"/>
      <c r="Q3865" s="22"/>
    </row>
    <row r="3866" spans="2:17" x14ac:dyDescent="0.2">
      <c r="B3866" s="22"/>
      <c r="C3866" s="22"/>
      <c r="D3866" s="22"/>
      <c r="E3866" s="22"/>
      <c r="G3866" s="22"/>
      <c r="H3866" s="22"/>
      <c r="I3866" s="22"/>
      <c r="K3866" s="22"/>
      <c r="L3866" s="22"/>
      <c r="M3866" s="22"/>
      <c r="O3866" s="22"/>
      <c r="P3866" s="22"/>
      <c r="Q3866" s="22"/>
    </row>
    <row r="3867" spans="2:17" x14ac:dyDescent="0.2">
      <c r="B3867" s="22"/>
      <c r="C3867" s="22"/>
      <c r="D3867" s="22"/>
      <c r="E3867" s="22"/>
      <c r="G3867" s="22"/>
      <c r="H3867" s="22"/>
      <c r="I3867" s="22"/>
      <c r="K3867" s="22"/>
      <c r="L3867" s="22"/>
      <c r="M3867" s="22"/>
      <c r="O3867" s="22"/>
      <c r="P3867" s="22"/>
      <c r="Q3867" s="22"/>
    </row>
    <row r="3868" spans="2:17" x14ac:dyDescent="0.2">
      <c r="B3868" s="22"/>
      <c r="C3868" s="22"/>
      <c r="D3868" s="22"/>
      <c r="E3868" s="22"/>
      <c r="G3868" s="22"/>
      <c r="H3868" s="22"/>
      <c r="I3868" s="22"/>
      <c r="K3868" s="22"/>
      <c r="L3868" s="22"/>
      <c r="M3868" s="22"/>
      <c r="O3868" s="22"/>
      <c r="P3868" s="22"/>
      <c r="Q3868" s="22"/>
    </row>
    <row r="3869" spans="2:17" x14ac:dyDescent="0.2">
      <c r="B3869" s="22"/>
      <c r="C3869" s="22"/>
      <c r="D3869" s="22"/>
      <c r="E3869" s="22"/>
      <c r="G3869" s="22"/>
      <c r="H3869" s="22"/>
      <c r="I3869" s="22"/>
      <c r="K3869" s="22"/>
      <c r="L3869" s="22"/>
      <c r="M3869" s="22"/>
      <c r="O3869" s="22"/>
      <c r="P3869" s="22"/>
      <c r="Q3869" s="22"/>
    </row>
    <row r="3870" spans="2:17" x14ac:dyDescent="0.2">
      <c r="B3870" s="22"/>
      <c r="C3870" s="22"/>
      <c r="D3870" s="22"/>
      <c r="E3870" s="22"/>
      <c r="G3870" s="22"/>
      <c r="H3870" s="22"/>
      <c r="I3870" s="22"/>
      <c r="K3870" s="22"/>
      <c r="L3870" s="22"/>
      <c r="M3870" s="22"/>
      <c r="O3870" s="22"/>
      <c r="P3870" s="22"/>
      <c r="Q3870" s="22"/>
    </row>
    <row r="3871" spans="2:17" x14ac:dyDescent="0.2">
      <c r="B3871" s="22"/>
      <c r="C3871" s="22"/>
      <c r="D3871" s="22"/>
      <c r="E3871" s="22"/>
      <c r="G3871" s="22"/>
      <c r="H3871" s="22"/>
      <c r="I3871" s="22"/>
      <c r="K3871" s="22"/>
      <c r="L3871" s="22"/>
      <c r="M3871" s="22"/>
      <c r="O3871" s="22"/>
      <c r="P3871" s="22"/>
      <c r="Q3871" s="22"/>
    </row>
    <row r="3872" spans="2:17" x14ac:dyDescent="0.2">
      <c r="B3872" s="22"/>
      <c r="C3872" s="22"/>
      <c r="D3872" s="22"/>
      <c r="E3872" s="22"/>
      <c r="G3872" s="22"/>
      <c r="H3872" s="22"/>
      <c r="I3872" s="22"/>
      <c r="K3872" s="22"/>
      <c r="L3872" s="22"/>
      <c r="M3872" s="22"/>
      <c r="O3872" s="22"/>
      <c r="P3872" s="22"/>
      <c r="Q3872" s="22"/>
    </row>
    <row r="3873" spans="2:17" x14ac:dyDescent="0.2">
      <c r="B3873" s="22"/>
      <c r="C3873" s="22"/>
      <c r="D3873" s="22"/>
      <c r="E3873" s="22"/>
      <c r="G3873" s="22"/>
      <c r="H3873" s="22"/>
      <c r="I3873" s="22"/>
      <c r="K3873" s="22"/>
      <c r="L3873" s="22"/>
      <c r="M3873" s="22"/>
      <c r="O3873" s="22"/>
      <c r="P3873" s="22"/>
      <c r="Q3873" s="22"/>
    </row>
    <row r="3874" spans="2:17" x14ac:dyDescent="0.2">
      <c r="B3874" s="22"/>
      <c r="C3874" s="22"/>
      <c r="D3874" s="22"/>
      <c r="E3874" s="22"/>
      <c r="G3874" s="22"/>
      <c r="H3874" s="22"/>
      <c r="I3874" s="22"/>
      <c r="K3874" s="22"/>
      <c r="L3874" s="22"/>
      <c r="M3874" s="22"/>
      <c r="O3874" s="22"/>
      <c r="P3874" s="22"/>
      <c r="Q3874" s="22"/>
    </row>
    <row r="3875" spans="2:17" x14ac:dyDescent="0.2">
      <c r="B3875" s="22"/>
      <c r="C3875" s="22"/>
      <c r="D3875" s="22"/>
      <c r="E3875" s="22"/>
      <c r="G3875" s="22"/>
      <c r="H3875" s="22"/>
      <c r="I3875" s="22"/>
      <c r="K3875" s="22"/>
      <c r="L3875" s="22"/>
      <c r="M3875" s="22"/>
      <c r="O3875" s="22"/>
      <c r="P3875" s="22"/>
      <c r="Q3875" s="22"/>
    </row>
    <row r="3876" spans="2:17" x14ac:dyDescent="0.2">
      <c r="B3876" s="22"/>
      <c r="C3876" s="22"/>
      <c r="D3876" s="22"/>
      <c r="E3876" s="22"/>
      <c r="G3876" s="22"/>
      <c r="H3876" s="22"/>
      <c r="I3876" s="22"/>
      <c r="K3876" s="22"/>
      <c r="L3876" s="22"/>
      <c r="M3876" s="22"/>
      <c r="O3876" s="22"/>
      <c r="P3876" s="22"/>
      <c r="Q3876" s="22"/>
    </row>
    <row r="3877" spans="2:17" x14ac:dyDescent="0.2">
      <c r="B3877" s="22"/>
      <c r="C3877" s="22"/>
      <c r="D3877" s="22"/>
      <c r="E3877" s="22"/>
      <c r="G3877" s="22"/>
      <c r="H3877" s="22"/>
      <c r="I3877" s="22"/>
      <c r="K3877" s="22"/>
      <c r="L3877" s="22"/>
      <c r="M3877" s="22"/>
      <c r="O3877" s="22"/>
      <c r="P3877" s="22"/>
      <c r="Q3877" s="22"/>
    </row>
    <row r="3878" spans="2:17" x14ac:dyDescent="0.2">
      <c r="B3878" s="22"/>
      <c r="C3878" s="22"/>
      <c r="D3878" s="22"/>
      <c r="E3878" s="22"/>
      <c r="G3878" s="22"/>
      <c r="H3878" s="22"/>
      <c r="I3878" s="22"/>
      <c r="K3878" s="22"/>
      <c r="L3878" s="22"/>
      <c r="M3878" s="22"/>
      <c r="O3878" s="22"/>
      <c r="P3878" s="22"/>
      <c r="Q3878" s="22"/>
    </row>
    <row r="3879" spans="2:17" x14ac:dyDescent="0.2">
      <c r="B3879" s="22"/>
      <c r="C3879" s="22"/>
      <c r="D3879" s="22"/>
      <c r="E3879" s="22"/>
      <c r="G3879" s="22"/>
      <c r="H3879" s="22"/>
      <c r="I3879" s="22"/>
      <c r="K3879" s="22"/>
      <c r="L3879" s="22"/>
      <c r="M3879" s="22"/>
      <c r="O3879" s="22"/>
      <c r="P3879" s="22"/>
      <c r="Q3879" s="22"/>
    </row>
    <row r="3880" spans="2:17" x14ac:dyDescent="0.2">
      <c r="B3880" s="22"/>
      <c r="C3880" s="22"/>
      <c r="D3880" s="22"/>
      <c r="E3880" s="22"/>
      <c r="G3880" s="22"/>
      <c r="H3880" s="22"/>
      <c r="I3880" s="22"/>
      <c r="K3880" s="22"/>
      <c r="L3880" s="22"/>
      <c r="M3880" s="22"/>
      <c r="O3880" s="22"/>
      <c r="P3880" s="22"/>
      <c r="Q3880" s="22"/>
    </row>
    <row r="3881" spans="2:17" x14ac:dyDescent="0.2">
      <c r="B3881" s="22"/>
      <c r="C3881" s="22"/>
      <c r="D3881" s="22"/>
      <c r="E3881" s="22"/>
      <c r="G3881" s="22"/>
      <c r="H3881" s="22"/>
      <c r="I3881" s="22"/>
      <c r="K3881" s="22"/>
      <c r="L3881" s="22"/>
      <c r="M3881" s="22"/>
      <c r="O3881" s="22"/>
      <c r="P3881" s="22"/>
      <c r="Q3881" s="22"/>
    </row>
    <row r="3882" spans="2:17" x14ac:dyDescent="0.2">
      <c r="B3882" s="22"/>
      <c r="C3882" s="22"/>
      <c r="D3882" s="22"/>
      <c r="E3882" s="22"/>
      <c r="G3882" s="22"/>
      <c r="H3882" s="22"/>
      <c r="I3882" s="22"/>
      <c r="K3882" s="22"/>
      <c r="L3882" s="22"/>
      <c r="M3882" s="22"/>
      <c r="O3882" s="22"/>
      <c r="P3882" s="22"/>
      <c r="Q3882" s="22"/>
    </row>
    <row r="3883" spans="2:17" x14ac:dyDescent="0.2">
      <c r="B3883" s="22"/>
      <c r="C3883" s="22"/>
      <c r="D3883" s="22"/>
      <c r="E3883" s="22"/>
      <c r="G3883" s="22"/>
      <c r="H3883" s="22"/>
      <c r="I3883" s="22"/>
      <c r="K3883" s="22"/>
      <c r="L3883" s="22"/>
      <c r="M3883" s="22"/>
      <c r="O3883" s="22"/>
      <c r="P3883" s="22"/>
      <c r="Q3883" s="22"/>
    </row>
    <row r="3884" spans="2:17" x14ac:dyDescent="0.2">
      <c r="B3884" s="22"/>
      <c r="C3884" s="22"/>
      <c r="D3884" s="22"/>
      <c r="E3884" s="22"/>
      <c r="G3884" s="22"/>
      <c r="H3884" s="22"/>
      <c r="I3884" s="22"/>
      <c r="K3884" s="22"/>
      <c r="L3884" s="22"/>
      <c r="M3884" s="22"/>
      <c r="O3884" s="22"/>
      <c r="P3884" s="22"/>
      <c r="Q3884" s="22"/>
    </row>
    <row r="3885" spans="2:17" x14ac:dyDescent="0.2">
      <c r="B3885" s="22"/>
      <c r="C3885" s="22"/>
      <c r="D3885" s="22"/>
      <c r="E3885" s="22"/>
      <c r="G3885" s="22"/>
      <c r="H3885" s="22"/>
      <c r="I3885" s="22"/>
      <c r="K3885" s="22"/>
      <c r="L3885" s="22"/>
      <c r="M3885" s="22"/>
      <c r="O3885" s="22"/>
      <c r="P3885" s="22"/>
      <c r="Q3885" s="22"/>
    </row>
    <row r="3886" spans="2:17" x14ac:dyDescent="0.2">
      <c r="B3886" s="22"/>
      <c r="C3886" s="22"/>
      <c r="D3886" s="22"/>
      <c r="E3886" s="22"/>
      <c r="G3886" s="22"/>
      <c r="H3886" s="22"/>
      <c r="I3886" s="22"/>
      <c r="K3886" s="22"/>
      <c r="L3886" s="22"/>
      <c r="M3886" s="22"/>
      <c r="O3886" s="22"/>
      <c r="P3886" s="22"/>
      <c r="Q3886" s="22"/>
    </row>
    <row r="3887" spans="2:17" x14ac:dyDescent="0.2">
      <c r="B3887" s="22"/>
      <c r="C3887" s="22"/>
      <c r="D3887" s="22"/>
      <c r="E3887" s="22"/>
      <c r="G3887" s="22"/>
      <c r="H3887" s="22"/>
      <c r="I3887" s="22"/>
      <c r="K3887" s="22"/>
      <c r="L3887" s="22"/>
      <c r="M3887" s="22"/>
      <c r="O3887" s="22"/>
      <c r="P3887" s="22"/>
      <c r="Q3887" s="22"/>
    </row>
    <row r="3888" spans="2:17" x14ac:dyDescent="0.2">
      <c r="B3888" s="22"/>
      <c r="C3888" s="22"/>
      <c r="D3888" s="22"/>
      <c r="E3888" s="22"/>
      <c r="G3888" s="22"/>
      <c r="H3888" s="22"/>
      <c r="I3888" s="22"/>
      <c r="K3888" s="22"/>
      <c r="L3888" s="22"/>
      <c r="M3888" s="22"/>
      <c r="O3888" s="22"/>
      <c r="P3888" s="22"/>
      <c r="Q3888" s="22"/>
    </row>
    <row r="3889" spans="2:17" x14ac:dyDescent="0.2">
      <c r="B3889" s="22"/>
      <c r="C3889" s="22"/>
      <c r="D3889" s="22"/>
      <c r="E3889" s="22"/>
      <c r="G3889" s="22"/>
      <c r="H3889" s="22"/>
      <c r="I3889" s="22"/>
      <c r="K3889" s="22"/>
      <c r="L3889" s="22"/>
      <c r="M3889" s="22"/>
      <c r="O3889" s="22"/>
      <c r="P3889" s="22"/>
      <c r="Q3889" s="22"/>
    </row>
    <row r="3890" spans="2:17" x14ac:dyDescent="0.2">
      <c r="B3890" s="22"/>
      <c r="C3890" s="22"/>
      <c r="D3890" s="22"/>
      <c r="E3890" s="22"/>
      <c r="G3890" s="22"/>
      <c r="H3890" s="22"/>
      <c r="I3890" s="22"/>
      <c r="K3890" s="22"/>
      <c r="L3890" s="22"/>
      <c r="M3890" s="22"/>
      <c r="O3890" s="22"/>
      <c r="P3890" s="22"/>
      <c r="Q3890" s="22"/>
    </row>
    <row r="3891" spans="2:17" x14ac:dyDescent="0.2">
      <c r="B3891" s="22"/>
      <c r="C3891" s="22"/>
      <c r="D3891" s="22"/>
      <c r="E3891" s="22"/>
      <c r="G3891" s="22"/>
      <c r="H3891" s="22"/>
      <c r="I3891" s="22"/>
      <c r="K3891" s="22"/>
      <c r="L3891" s="22"/>
      <c r="M3891" s="22"/>
      <c r="O3891" s="22"/>
      <c r="P3891" s="22"/>
      <c r="Q3891" s="22"/>
    </row>
    <row r="3892" spans="2:17" x14ac:dyDescent="0.2">
      <c r="B3892" s="22"/>
      <c r="C3892" s="22"/>
      <c r="D3892" s="22"/>
      <c r="E3892" s="22"/>
      <c r="G3892" s="22"/>
      <c r="H3892" s="22"/>
      <c r="I3892" s="22"/>
      <c r="K3892" s="22"/>
      <c r="L3892" s="22"/>
      <c r="M3892" s="22"/>
      <c r="O3892" s="22"/>
      <c r="P3892" s="22"/>
      <c r="Q3892" s="22"/>
    </row>
    <row r="3893" spans="2:17" x14ac:dyDescent="0.2">
      <c r="B3893" s="22"/>
      <c r="C3893" s="22"/>
      <c r="D3893" s="22"/>
      <c r="E3893" s="22"/>
      <c r="G3893" s="22"/>
      <c r="H3893" s="22"/>
      <c r="I3893" s="22"/>
      <c r="K3893" s="22"/>
      <c r="L3893" s="22"/>
      <c r="M3893" s="22"/>
      <c r="O3893" s="22"/>
      <c r="P3893" s="22"/>
      <c r="Q3893" s="22"/>
    </row>
    <row r="3894" spans="2:17" x14ac:dyDescent="0.2">
      <c r="B3894" s="22"/>
      <c r="C3894" s="22"/>
      <c r="D3894" s="22"/>
      <c r="E3894" s="22"/>
      <c r="G3894" s="22"/>
      <c r="H3894" s="22"/>
      <c r="I3894" s="22"/>
      <c r="K3894" s="22"/>
      <c r="L3894" s="22"/>
      <c r="M3894" s="22"/>
      <c r="O3894" s="22"/>
      <c r="P3894" s="22"/>
      <c r="Q3894" s="22"/>
    </row>
    <row r="3895" spans="2:17" x14ac:dyDescent="0.2">
      <c r="B3895" s="22"/>
      <c r="C3895" s="22"/>
      <c r="D3895" s="22"/>
      <c r="E3895" s="22"/>
      <c r="G3895" s="22"/>
      <c r="H3895" s="22"/>
      <c r="I3895" s="22"/>
      <c r="K3895" s="22"/>
      <c r="L3895" s="22"/>
      <c r="M3895" s="22"/>
      <c r="O3895" s="22"/>
      <c r="P3895" s="22"/>
      <c r="Q3895" s="22"/>
    </row>
    <row r="3896" spans="2:17" x14ac:dyDescent="0.2">
      <c r="B3896" s="22"/>
      <c r="C3896" s="22"/>
      <c r="D3896" s="22"/>
      <c r="E3896" s="22"/>
      <c r="G3896" s="22"/>
      <c r="H3896" s="22"/>
      <c r="I3896" s="22"/>
      <c r="K3896" s="22"/>
      <c r="L3896" s="22"/>
      <c r="M3896" s="22"/>
      <c r="O3896" s="22"/>
      <c r="P3896" s="22"/>
      <c r="Q3896" s="22"/>
    </row>
    <row r="3897" spans="2:17" x14ac:dyDescent="0.2">
      <c r="B3897" s="22"/>
      <c r="C3897" s="22"/>
      <c r="D3897" s="22"/>
      <c r="E3897" s="22"/>
      <c r="G3897" s="22"/>
      <c r="H3897" s="22"/>
      <c r="I3897" s="22"/>
      <c r="K3897" s="22"/>
      <c r="L3897" s="22"/>
      <c r="M3897" s="22"/>
      <c r="O3897" s="22"/>
      <c r="P3897" s="22"/>
      <c r="Q3897" s="22"/>
    </row>
    <row r="3898" spans="2:17" x14ac:dyDescent="0.2">
      <c r="B3898" s="22"/>
      <c r="C3898" s="22"/>
      <c r="D3898" s="22"/>
      <c r="E3898" s="22"/>
      <c r="G3898" s="22"/>
      <c r="H3898" s="22"/>
      <c r="I3898" s="22"/>
      <c r="K3898" s="22"/>
      <c r="L3898" s="22"/>
      <c r="M3898" s="22"/>
      <c r="O3898" s="22"/>
      <c r="P3898" s="22"/>
      <c r="Q3898" s="22"/>
    </row>
    <row r="3899" spans="2:17" x14ac:dyDescent="0.2">
      <c r="B3899" s="22"/>
      <c r="C3899" s="22"/>
      <c r="D3899" s="22"/>
      <c r="E3899" s="22"/>
      <c r="G3899" s="22"/>
      <c r="H3899" s="22"/>
      <c r="I3899" s="22"/>
      <c r="K3899" s="22"/>
      <c r="L3899" s="22"/>
      <c r="M3899" s="22"/>
      <c r="O3899" s="22"/>
      <c r="P3899" s="22"/>
      <c r="Q3899" s="22"/>
    </row>
    <row r="3900" spans="2:17" x14ac:dyDescent="0.2">
      <c r="B3900" s="22"/>
      <c r="C3900" s="22"/>
      <c r="D3900" s="22"/>
      <c r="E3900" s="22"/>
      <c r="G3900" s="22"/>
      <c r="H3900" s="22"/>
      <c r="I3900" s="22"/>
      <c r="K3900" s="22"/>
      <c r="L3900" s="22"/>
      <c r="M3900" s="22"/>
      <c r="O3900" s="22"/>
      <c r="P3900" s="22"/>
      <c r="Q3900" s="22"/>
    </row>
    <row r="3901" spans="2:17" x14ac:dyDescent="0.2">
      <c r="B3901" s="22"/>
      <c r="C3901" s="22"/>
      <c r="D3901" s="22"/>
      <c r="E3901" s="22"/>
      <c r="G3901" s="22"/>
      <c r="H3901" s="22"/>
      <c r="I3901" s="22"/>
      <c r="K3901" s="22"/>
      <c r="L3901" s="22"/>
      <c r="M3901" s="22"/>
      <c r="O3901" s="22"/>
      <c r="P3901" s="22"/>
      <c r="Q3901" s="22"/>
    </row>
    <row r="3902" spans="2:17" x14ac:dyDescent="0.2">
      <c r="B3902" s="22"/>
      <c r="C3902" s="22"/>
      <c r="D3902" s="22"/>
      <c r="E3902" s="22"/>
      <c r="G3902" s="22"/>
      <c r="H3902" s="22"/>
      <c r="I3902" s="22"/>
      <c r="K3902" s="22"/>
      <c r="L3902" s="22"/>
      <c r="M3902" s="22"/>
      <c r="O3902" s="22"/>
      <c r="P3902" s="22"/>
      <c r="Q3902" s="22"/>
    </row>
    <row r="3903" spans="2:17" x14ac:dyDescent="0.2">
      <c r="B3903" s="22"/>
      <c r="C3903" s="22"/>
      <c r="D3903" s="22"/>
      <c r="E3903" s="22"/>
      <c r="G3903" s="22"/>
      <c r="H3903" s="22"/>
      <c r="I3903" s="22"/>
      <c r="K3903" s="22"/>
      <c r="L3903" s="22"/>
      <c r="M3903" s="22"/>
      <c r="O3903" s="22"/>
      <c r="P3903" s="22"/>
      <c r="Q3903" s="22"/>
    </row>
    <row r="3904" spans="2:17" x14ac:dyDescent="0.2">
      <c r="B3904" s="22"/>
      <c r="C3904" s="22"/>
      <c r="D3904" s="22"/>
      <c r="E3904" s="22"/>
      <c r="G3904" s="22"/>
      <c r="H3904" s="22"/>
      <c r="I3904" s="22"/>
      <c r="K3904" s="22"/>
      <c r="L3904" s="22"/>
      <c r="M3904" s="22"/>
      <c r="O3904" s="22"/>
      <c r="P3904" s="22"/>
      <c r="Q3904" s="22"/>
    </row>
    <row r="3905" spans="2:17" x14ac:dyDescent="0.2">
      <c r="B3905" s="22"/>
      <c r="C3905" s="22"/>
      <c r="D3905" s="22"/>
      <c r="E3905" s="22"/>
      <c r="G3905" s="22"/>
      <c r="H3905" s="22"/>
      <c r="I3905" s="22"/>
      <c r="K3905" s="22"/>
      <c r="L3905" s="22"/>
      <c r="M3905" s="22"/>
      <c r="O3905" s="22"/>
      <c r="P3905" s="22"/>
      <c r="Q3905" s="22"/>
    </row>
    <row r="3906" spans="2:17" x14ac:dyDescent="0.2">
      <c r="B3906" s="22"/>
      <c r="C3906" s="22"/>
      <c r="D3906" s="22"/>
      <c r="E3906" s="22"/>
      <c r="G3906" s="22"/>
      <c r="H3906" s="22"/>
      <c r="I3906" s="22"/>
      <c r="K3906" s="22"/>
      <c r="L3906" s="22"/>
      <c r="M3906" s="22"/>
      <c r="O3906" s="22"/>
      <c r="P3906" s="22"/>
      <c r="Q3906" s="22"/>
    </row>
    <row r="3907" spans="2:17" x14ac:dyDescent="0.2">
      <c r="B3907" s="22"/>
      <c r="C3907" s="22"/>
      <c r="D3907" s="22"/>
      <c r="E3907" s="22"/>
      <c r="G3907" s="22"/>
      <c r="H3907" s="22"/>
      <c r="I3907" s="22"/>
      <c r="K3907" s="22"/>
      <c r="L3907" s="22"/>
      <c r="M3907" s="22"/>
      <c r="O3907" s="22"/>
      <c r="P3907" s="22"/>
      <c r="Q3907" s="22"/>
    </row>
    <row r="3908" spans="2:17" x14ac:dyDescent="0.2">
      <c r="B3908" s="22"/>
      <c r="C3908" s="22"/>
      <c r="D3908" s="22"/>
      <c r="E3908" s="22"/>
      <c r="G3908" s="22"/>
      <c r="H3908" s="22"/>
      <c r="I3908" s="22"/>
      <c r="K3908" s="22"/>
      <c r="L3908" s="22"/>
      <c r="M3908" s="22"/>
      <c r="O3908" s="22"/>
      <c r="P3908" s="22"/>
      <c r="Q3908" s="22"/>
    </row>
    <row r="3909" spans="2:17" x14ac:dyDescent="0.2">
      <c r="B3909" s="22"/>
      <c r="C3909" s="22"/>
      <c r="D3909" s="22"/>
      <c r="E3909" s="22"/>
      <c r="G3909" s="22"/>
      <c r="H3909" s="22"/>
      <c r="I3909" s="22"/>
      <c r="K3909" s="22"/>
      <c r="L3909" s="22"/>
      <c r="M3909" s="22"/>
      <c r="O3909" s="22"/>
      <c r="P3909" s="22"/>
      <c r="Q3909" s="22"/>
    </row>
    <row r="3910" spans="2:17" x14ac:dyDescent="0.2">
      <c r="B3910" s="22"/>
      <c r="C3910" s="22"/>
      <c r="D3910" s="22"/>
      <c r="E3910" s="22"/>
      <c r="G3910" s="22"/>
      <c r="H3910" s="22"/>
      <c r="I3910" s="22"/>
      <c r="K3910" s="22"/>
      <c r="L3910" s="22"/>
      <c r="M3910" s="22"/>
      <c r="O3910" s="22"/>
      <c r="P3910" s="22"/>
      <c r="Q3910" s="22"/>
    </row>
    <row r="3911" spans="2:17" x14ac:dyDescent="0.2">
      <c r="B3911" s="22"/>
      <c r="C3911" s="22"/>
      <c r="D3911" s="22"/>
      <c r="E3911" s="22"/>
      <c r="G3911" s="22"/>
      <c r="H3911" s="22"/>
      <c r="I3911" s="22"/>
      <c r="K3911" s="22"/>
      <c r="L3911" s="22"/>
      <c r="M3911" s="22"/>
      <c r="O3911" s="22"/>
      <c r="P3911" s="22"/>
      <c r="Q3911" s="22"/>
    </row>
    <row r="3912" spans="2:17" x14ac:dyDescent="0.2">
      <c r="B3912" s="22"/>
      <c r="C3912" s="22"/>
      <c r="D3912" s="22"/>
      <c r="E3912" s="22"/>
      <c r="G3912" s="22"/>
      <c r="H3912" s="22"/>
      <c r="I3912" s="22"/>
      <c r="K3912" s="22"/>
      <c r="L3912" s="22"/>
      <c r="M3912" s="22"/>
      <c r="O3912" s="22"/>
      <c r="P3912" s="22"/>
      <c r="Q3912" s="22"/>
    </row>
    <row r="3913" spans="2:17" x14ac:dyDescent="0.2">
      <c r="B3913" s="22"/>
      <c r="C3913" s="22"/>
      <c r="D3913" s="22"/>
      <c r="E3913" s="22"/>
      <c r="G3913" s="22"/>
      <c r="H3913" s="22"/>
      <c r="I3913" s="22"/>
      <c r="K3913" s="22"/>
      <c r="L3913" s="22"/>
      <c r="M3913" s="22"/>
      <c r="O3913" s="22"/>
      <c r="P3913" s="22"/>
      <c r="Q3913" s="22"/>
    </row>
    <row r="3914" spans="2:17" x14ac:dyDescent="0.2">
      <c r="B3914" s="22"/>
      <c r="C3914" s="22"/>
      <c r="D3914" s="22"/>
      <c r="E3914" s="22"/>
      <c r="G3914" s="22"/>
      <c r="H3914" s="22"/>
      <c r="I3914" s="22"/>
      <c r="K3914" s="22"/>
      <c r="L3914" s="22"/>
      <c r="M3914" s="22"/>
      <c r="O3914" s="22"/>
      <c r="P3914" s="22"/>
      <c r="Q3914" s="22"/>
    </row>
    <row r="3915" spans="2:17" x14ac:dyDescent="0.2">
      <c r="B3915" s="22"/>
      <c r="C3915" s="22"/>
      <c r="D3915" s="22"/>
      <c r="E3915" s="22"/>
      <c r="G3915" s="22"/>
      <c r="H3915" s="22"/>
      <c r="I3915" s="22"/>
      <c r="K3915" s="22"/>
      <c r="L3915" s="22"/>
      <c r="M3915" s="22"/>
      <c r="O3915" s="22"/>
      <c r="P3915" s="22"/>
      <c r="Q3915" s="22"/>
    </row>
    <row r="3916" spans="2:17" x14ac:dyDescent="0.2">
      <c r="B3916" s="22"/>
      <c r="C3916" s="22"/>
      <c r="D3916" s="22"/>
      <c r="E3916" s="22"/>
      <c r="G3916" s="22"/>
      <c r="H3916" s="22"/>
      <c r="I3916" s="22"/>
      <c r="K3916" s="22"/>
      <c r="L3916" s="22"/>
      <c r="M3916" s="22"/>
      <c r="O3916" s="22"/>
      <c r="P3916" s="22"/>
      <c r="Q3916" s="22"/>
    </row>
    <row r="3917" spans="2:17" x14ac:dyDescent="0.2">
      <c r="B3917" s="22"/>
      <c r="C3917" s="22"/>
      <c r="D3917" s="22"/>
      <c r="E3917" s="22"/>
      <c r="G3917" s="22"/>
      <c r="H3917" s="22"/>
      <c r="I3917" s="22"/>
      <c r="K3917" s="22"/>
      <c r="L3917" s="22"/>
      <c r="M3917" s="22"/>
      <c r="O3917" s="22"/>
      <c r="P3917" s="22"/>
      <c r="Q3917" s="22"/>
    </row>
    <row r="3918" spans="2:17" x14ac:dyDescent="0.2">
      <c r="B3918" s="22"/>
      <c r="C3918" s="22"/>
      <c r="D3918" s="22"/>
      <c r="E3918" s="22"/>
      <c r="G3918" s="22"/>
      <c r="H3918" s="22"/>
      <c r="I3918" s="22"/>
      <c r="K3918" s="22"/>
      <c r="L3918" s="22"/>
      <c r="M3918" s="22"/>
      <c r="O3918" s="22"/>
      <c r="P3918" s="22"/>
      <c r="Q3918" s="22"/>
    </row>
    <row r="3919" spans="2:17" x14ac:dyDescent="0.2">
      <c r="B3919" s="22"/>
      <c r="C3919" s="22"/>
      <c r="D3919" s="22"/>
      <c r="E3919" s="22"/>
      <c r="G3919" s="22"/>
      <c r="H3919" s="22"/>
      <c r="I3919" s="22"/>
      <c r="K3919" s="22"/>
      <c r="L3919" s="22"/>
      <c r="M3919" s="22"/>
      <c r="O3919" s="22"/>
      <c r="P3919" s="22"/>
      <c r="Q3919" s="22"/>
    </row>
    <row r="3920" spans="2:17" x14ac:dyDescent="0.2">
      <c r="B3920" s="22"/>
      <c r="C3920" s="22"/>
      <c r="D3920" s="22"/>
      <c r="E3920" s="22"/>
      <c r="G3920" s="22"/>
      <c r="H3920" s="22"/>
      <c r="I3920" s="22"/>
      <c r="K3920" s="22"/>
      <c r="L3920" s="22"/>
      <c r="M3920" s="22"/>
      <c r="O3920" s="22"/>
      <c r="P3920" s="22"/>
      <c r="Q3920" s="22"/>
    </row>
    <row r="3921" spans="2:17" x14ac:dyDescent="0.2">
      <c r="B3921" s="22"/>
      <c r="C3921" s="22"/>
      <c r="D3921" s="22"/>
      <c r="E3921" s="22"/>
      <c r="G3921" s="22"/>
      <c r="H3921" s="22"/>
      <c r="I3921" s="22"/>
      <c r="K3921" s="22"/>
      <c r="L3921" s="22"/>
      <c r="M3921" s="22"/>
      <c r="O3921" s="22"/>
      <c r="P3921" s="22"/>
      <c r="Q3921" s="22"/>
    </row>
    <row r="3922" spans="2:17" x14ac:dyDescent="0.2">
      <c r="B3922" s="22"/>
      <c r="C3922" s="22"/>
      <c r="D3922" s="22"/>
      <c r="E3922" s="22"/>
      <c r="G3922" s="22"/>
      <c r="H3922" s="22"/>
      <c r="I3922" s="22"/>
      <c r="K3922" s="22"/>
      <c r="L3922" s="22"/>
      <c r="M3922" s="22"/>
      <c r="O3922" s="22"/>
      <c r="P3922" s="22"/>
      <c r="Q3922" s="22"/>
    </row>
    <row r="3923" spans="2:17" x14ac:dyDescent="0.2">
      <c r="B3923" s="22"/>
      <c r="C3923" s="22"/>
      <c r="D3923" s="22"/>
      <c r="E3923" s="22"/>
      <c r="G3923" s="22"/>
      <c r="H3923" s="22"/>
      <c r="I3923" s="22"/>
      <c r="K3923" s="22"/>
      <c r="L3923" s="22"/>
      <c r="M3923" s="22"/>
      <c r="O3923" s="22"/>
      <c r="P3923" s="22"/>
      <c r="Q3923" s="22"/>
    </row>
    <row r="3924" spans="2:17" x14ac:dyDescent="0.2">
      <c r="B3924" s="22"/>
      <c r="C3924" s="22"/>
      <c r="D3924" s="22"/>
      <c r="E3924" s="22"/>
      <c r="G3924" s="22"/>
      <c r="H3924" s="22"/>
      <c r="I3924" s="22"/>
      <c r="K3924" s="22"/>
      <c r="L3924" s="22"/>
      <c r="M3924" s="22"/>
      <c r="O3924" s="22"/>
      <c r="P3924" s="22"/>
      <c r="Q3924" s="22"/>
    </row>
    <row r="3925" spans="2:17" x14ac:dyDescent="0.2">
      <c r="B3925" s="22"/>
      <c r="C3925" s="22"/>
      <c r="D3925" s="22"/>
      <c r="E3925" s="22"/>
      <c r="G3925" s="22"/>
      <c r="H3925" s="22"/>
      <c r="I3925" s="22"/>
      <c r="K3925" s="22"/>
      <c r="L3925" s="22"/>
      <c r="M3925" s="22"/>
      <c r="O3925" s="22"/>
      <c r="P3925" s="22"/>
      <c r="Q3925" s="22"/>
    </row>
    <row r="3926" spans="2:17" x14ac:dyDescent="0.2">
      <c r="B3926" s="22"/>
      <c r="C3926" s="22"/>
      <c r="D3926" s="22"/>
      <c r="E3926" s="22"/>
      <c r="G3926" s="22"/>
      <c r="H3926" s="22"/>
      <c r="I3926" s="22"/>
      <c r="K3926" s="22"/>
      <c r="L3926" s="22"/>
      <c r="M3926" s="22"/>
      <c r="O3926" s="22"/>
      <c r="P3926" s="22"/>
      <c r="Q3926" s="22"/>
    </row>
    <row r="3927" spans="2:17" x14ac:dyDescent="0.2">
      <c r="B3927" s="22"/>
      <c r="C3927" s="22"/>
      <c r="D3927" s="22"/>
      <c r="E3927" s="22"/>
      <c r="G3927" s="22"/>
      <c r="H3927" s="22"/>
      <c r="I3927" s="22"/>
      <c r="K3927" s="22"/>
      <c r="L3927" s="22"/>
      <c r="M3927" s="22"/>
      <c r="O3927" s="22"/>
      <c r="P3927" s="22"/>
      <c r="Q3927" s="22"/>
    </row>
    <row r="3928" spans="2:17" x14ac:dyDescent="0.2">
      <c r="B3928" s="22"/>
      <c r="C3928" s="22"/>
      <c r="D3928" s="22"/>
      <c r="E3928" s="22"/>
      <c r="G3928" s="22"/>
      <c r="H3928" s="22"/>
      <c r="I3928" s="22"/>
      <c r="K3928" s="22"/>
      <c r="L3928" s="22"/>
      <c r="M3928" s="22"/>
      <c r="O3928" s="22"/>
      <c r="P3928" s="22"/>
      <c r="Q3928" s="22"/>
    </row>
    <row r="3929" spans="2:17" x14ac:dyDescent="0.2">
      <c r="B3929" s="22"/>
      <c r="C3929" s="22"/>
      <c r="D3929" s="22"/>
      <c r="E3929" s="22"/>
      <c r="G3929" s="22"/>
      <c r="H3929" s="22"/>
      <c r="I3929" s="22"/>
      <c r="K3929" s="22"/>
      <c r="L3929" s="22"/>
      <c r="M3929" s="22"/>
      <c r="O3929" s="22"/>
      <c r="P3929" s="22"/>
      <c r="Q3929" s="22"/>
    </row>
    <row r="3930" spans="2:17" x14ac:dyDescent="0.2">
      <c r="B3930" s="22"/>
      <c r="C3930" s="22"/>
      <c r="D3930" s="22"/>
      <c r="E3930" s="22"/>
      <c r="G3930" s="22"/>
      <c r="H3930" s="22"/>
      <c r="I3930" s="22"/>
      <c r="K3930" s="22"/>
      <c r="L3930" s="22"/>
      <c r="M3930" s="22"/>
      <c r="O3930" s="22"/>
      <c r="P3930" s="22"/>
      <c r="Q3930" s="22"/>
    </row>
    <row r="3931" spans="2:17" x14ac:dyDescent="0.2">
      <c r="B3931" s="22"/>
      <c r="C3931" s="22"/>
      <c r="D3931" s="22"/>
      <c r="E3931" s="22"/>
      <c r="G3931" s="22"/>
      <c r="H3931" s="22"/>
      <c r="I3931" s="22"/>
      <c r="K3931" s="22"/>
      <c r="L3931" s="22"/>
      <c r="M3931" s="22"/>
      <c r="O3931" s="22"/>
      <c r="P3931" s="22"/>
      <c r="Q3931" s="22"/>
    </row>
    <row r="3932" spans="2:17" x14ac:dyDescent="0.2">
      <c r="B3932" s="22"/>
      <c r="C3932" s="22"/>
      <c r="D3932" s="22"/>
      <c r="E3932" s="22"/>
      <c r="G3932" s="22"/>
      <c r="H3932" s="22"/>
      <c r="I3932" s="22"/>
      <c r="K3932" s="22"/>
      <c r="L3932" s="22"/>
      <c r="M3932" s="22"/>
      <c r="O3932" s="22"/>
      <c r="P3932" s="22"/>
      <c r="Q3932" s="22"/>
    </row>
    <row r="3933" spans="2:17" x14ac:dyDescent="0.2">
      <c r="B3933" s="22"/>
      <c r="C3933" s="22"/>
      <c r="D3933" s="22"/>
      <c r="E3933" s="22"/>
      <c r="G3933" s="22"/>
      <c r="H3933" s="22"/>
      <c r="I3933" s="22"/>
      <c r="K3933" s="22"/>
      <c r="L3933" s="22"/>
      <c r="M3933" s="22"/>
      <c r="O3933" s="22"/>
      <c r="P3933" s="22"/>
      <c r="Q3933" s="22"/>
    </row>
    <row r="3934" spans="2:17" x14ac:dyDescent="0.2">
      <c r="B3934" s="22"/>
      <c r="C3934" s="22"/>
      <c r="D3934" s="22"/>
      <c r="E3934" s="22"/>
      <c r="G3934" s="22"/>
      <c r="H3934" s="22"/>
      <c r="I3934" s="22"/>
      <c r="K3934" s="22"/>
      <c r="L3934" s="22"/>
      <c r="M3934" s="22"/>
      <c r="O3934" s="22"/>
      <c r="P3934" s="22"/>
      <c r="Q3934" s="22"/>
    </row>
    <row r="3935" spans="2:17" x14ac:dyDescent="0.2">
      <c r="B3935" s="22"/>
      <c r="C3935" s="22"/>
      <c r="D3935" s="22"/>
      <c r="E3935" s="22"/>
      <c r="G3935" s="22"/>
      <c r="H3935" s="22"/>
      <c r="I3935" s="22"/>
      <c r="K3935" s="22"/>
      <c r="L3935" s="22"/>
      <c r="M3935" s="22"/>
      <c r="O3935" s="22"/>
      <c r="P3935" s="22"/>
      <c r="Q3935" s="22"/>
    </row>
    <row r="3936" spans="2:17" x14ac:dyDescent="0.2">
      <c r="B3936" s="22"/>
      <c r="C3936" s="22"/>
      <c r="D3936" s="22"/>
      <c r="E3936" s="22"/>
      <c r="G3936" s="22"/>
      <c r="H3936" s="22"/>
      <c r="I3936" s="22"/>
      <c r="K3936" s="22"/>
      <c r="L3936" s="22"/>
      <c r="M3936" s="22"/>
      <c r="O3936" s="22"/>
      <c r="P3936" s="22"/>
      <c r="Q3936" s="22"/>
    </row>
    <row r="3937" spans="2:17" x14ac:dyDescent="0.2">
      <c r="B3937" s="22"/>
      <c r="C3937" s="22"/>
      <c r="D3937" s="22"/>
      <c r="E3937" s="22"/>
      <c r="G3937" s="22"/>
      <c r="H3937" s="22"/>
      <c r="I3937" s="22"/>
      <c r="K3937" s="22"/>
      <c r="L3937" s="22"/>
      <c r="M3937" s="22"/>
      <c r="O3937" s="22"/>
      <c r="P3937" s="22"/>
      <c r="Q3937" s="22"/>
    </row>
    <row r="3938" spans="2:17" x14ac:dyDescent="0.2">
      <c r="B3938" s="22"/>
      <c r="C3938" s="22"/>
      <c r="D3938" s="22"/>
      <c r="E3938" s="22"/>
      <c r="G3938" s="22"/>
      <c r="H3938" s="22"/>
      <c r="I3938" s="22"/>
      <c r="K3938" s="22"/>
      <c r="L3938" s="22"/>
      <c r="M3938" s="22"/>
      <c r="O3938" s="22"/>
      <c r="P3938" s="22"/>
      <c r="Q3938" s="22"/>
    </row>
    <row r="3939" spans="2:17" x14ac:dyDescent="0.2">
      <c r="B3939" s="22"/>
      <c r="C3939" s="22"/>
      <c r="D3939" s="22"/>
      <c r="E3939" s="22"/>
      <c r="G3939" s="22"/>
      <c r="H3939" s="22"/>
      <c r="I3939" s="22"/>
      <c r="K3939" s="22"/>
      <c r="L3939" s="22"/>
      <c r="M3939" s="22"/>
      <c r="O3939" s="22"/>
      <c r="P3939" s="22"/>
      <c r="Q3939" s="22"/>
    </row>
    <row r="3940" spans="2:17" x14ac:dyDescent="0.2">
      <c r="B3940" s="22"/>
      <c r="C3940" s="22"/>
      <c r="D3940" s="22"/>
      <c r="E3940" s="22"/>
      <c r="G3940" s="22"/>
      <c r="H3940" s="22"/>
      <c r="I3940" s="22"/>
      <c r="K3940" s="22"/>
      <c r="L3940" s="22"/>
      <c r="M3940" s="22"/>
      <c r="O3940" s="22"/>
      <c r="P3940" s="22"/>
      <c r="Q3940" s="22"/>
    </row>
    <row r="3941" spans="2:17" x14ac:dyDescent="0.2">
      <c r="B3941" s="22"/>
      <c r="C3941" s="22"/>
      <c r="D3941" s="22"/>
      <c r="E3941" s="22"/>
      <c r="G3941" s="22"/>
      <c r="H3941" s="22"/>
      <c r="I3941" s="22"/>
      <c r="K3941" s="22"/>
      <c r="L3941" s="22"/>
      <c r="M3941" s="22"/>
      <c r="O3941" s="22"/>
      <c r="P3941" s="22"/>
      <c r="Q3941" s="22"/>
    </row>
    <row r="3942" spans="2:17" x14ac:dyDescent="0.2">
      <c r="B3942" s="22"/>
      <c r="C3942" s="22"/>
      <c r="D3942" s="22"/>
      <c r="E3942" s="22"/>
      <c r="G3942" s="22"/>
      <c r="H3942" s="22"/>
      <c r="I3942" s="22"/>
      <c r="K3942" s="22"/>
      <c r="L3942" s="22"/>
      <c r="M3942" s="22"/>
      <c r="O3942" s="22"/>
      <c r="P3942" s="22"/>
      <c r="Q3942" s="22"/>
    </row>
    <row r="3943" spans="2:17" x14ac:dyDescent="0.2">
      <c r="B3943" s="22"/>
      <c r="C3943" s="22"/>
      <c r="D3943" s="22"/>
      <c r="E3943" s="22"/>
      <c r="G3943" s="22"/>
      <c r="H3943" s="22"/>
      <c r="I3943" s="22"/>
      <c r="K3943" s="22"/>
      <c r="L3943" s="22"/>
      <c r="M3943" s="22"/>
      <c r="O3943" s="22"/>
      <c r="P3943" s="22"/>
      <c r="Q3943" s="22"/>
    </row>
    <row r="3944" spans="2:17" x14ac:dyDescent="0.2">
      <c r="B3944" s="22"/>
      <c r="C3944" s="22"/>
      <c r="D3944" s="22"/>
      <c r="E3944" s="22"/>
      <c r="G3944" s="22"/>
      <c r="H3944" s="22"/>
      <c r="I3944" s="22"/>
      <c r="K3944" s="22"/>
      <c r="L3944" s="22"/>
      <c r="M3944" s="22"/>
      <c r="O3944" s="22"/>
      <c r="P3944" s="22"/>
      <c r="Q3944" s="22"/>
    </row>
    <row r="3945" spans="2:17" x14ac:dyDescent="0.2">
      <c r="B3945" s="22"/>
      <c r="C3945" s="22"/>
      <c r="D3945" s="22"/>
      <c r="E3945" s="22"/>
      <c r="G3945" s="22"/>
      <c r="H3945" s="22"/>
      <c r="I3945" s="22"/>
      <c r="K3945" s="22"/>
      <c r="L3945" s="22"/>
      <c r="M3945" s="22"/>
      <c r="O3945" s="22"/>
      <c r="P3945" s="22"/>
      <c r="Q3945" s="22"/>
    </row>
    <row r="3946" spans="2:17" x14ac:dyDescent="0.2">
      <c r="B3946" s="22"/>
      <c r="C3946" s="22"/>
      <c r="D3946" s="22"/>
      <c r="E3946" s="22"/>
      <c r="G3946" s="22"/>
      <c r="H3946" s="22"/>
      <c r="I3946" s="22"/>
      <c r="K3946" s="22"/>
      <c r="L3946" s="22"/>
      <c r="M3946" s="22"/>
      <c r="O3946" s="22"/>
      <c r="P3946" s="22"/>
      <c r="Q3946" s="22"/>
    </row>
    <row r="3947" spans="2:17" x14ac:dyDescent="0.2">
      <c r="B3947" s="22"/>
      <c r="C3947" s="22"/>
      <c r="D3947" s="22"/>
      <c r="E3947" s="22"/>
      <c r="G3947" s="22"/>
      <c r="H3947" s="22"/>
      <c r="I3947" s="22"/>
      <c r="K3947" s="22"/>
      <c r="L3947" s="22"/>
      <c r="M3947" s="22"/>
      <c r="O3947" s="22"/>
      <c r="P3947" s="22"/>
      <c r="Q3947" s="22"/>
    </row>
    <row r="3948" spans="2:17" x14ac:dyDescent="0.2">
      <c r="B3948" s="22"/>
      <c r="C3948" s="22"/>
      <c r="D3948" s="22"/>
      <c r="E3948" s="22"/>
      <c r="G3948" s="22"/>
      <c r="H3948" s="22"/>
      <c r="I3948" s="22"/>
      <c r="K3948" s="22"/>
      <c r="L3948" s="22"/>
      <c r="M3948" s="22"/>
      <c r="O3948" s="22"/>
      <c r="P3948" s="22"/>
      <c r="Q3948" s="22"/>
    </row>
    <row r="3949" spans="2:17" x14ac:dyDescent="0.2">
      <c r="B3949" s="22"/>
      <c r="C3949" s="22"/>
      <c r="D3949" s="22"/>
      <c r="E3949" s="22"/>
      <c r="G3949" s="22"/>
      <c r="H3949" s="22"/>
      <c r="I3949" s="22"/>
      <c r="K3949" s="22"/>
      <c r="L3949" s="22"/>
      <c r="M3949" s="22"/>
      <c r="O3949" s="22"/>
      <c r="P3949" s="22"/>
      <c r="Q3949" s="22"/>
    </row>
    <row r="3950" spans="2:17" x14ac:dyDescent="0.2">
      <c r="B3950" s="22"/>
      <c r="C3950" s="22"/>
      <c r="D3950" s="22"/>
      <c r="E3950" s="22"/>
      <c r="G3950" s="22"/>
      <c r="H3950" s="22"/>
      <c r="I3950" s="22"/>
      <c r="K3950" s="22"/>
      <c r="L3950" s="22"/>
      <c r="M3950" s="22"/>
      <c r="O3950" s="22"/>
      <c r="P3950" s="22"/>
      <c r="Q3950" s="22"/>
    </row>
    <row r="3951" spans="2:17" x14ac:dyDescent="0.2">
      <c r="B3951" s="22"/>
      <c r="C3951" s="22"/>
      <c r="D3951" s="22"/>
      <c r="E3951" s="22"/>
      <c r="G3951" s="22"/>
      <c r="H3951" s="22"/>
      <c r="I3951" s="22"/>
      <c r="K3951" s="22"/>
      <c r="L3951" s="22"/>
      <c r="M3951" s="22"/>
      <c r="O3951" s="22"/>
      <c r="P3951" s="22"/>
      <c r="Q3951" s="22"/>
    </row>
    <row r="3952" spans="2:17" x14ac:dyDescent="0.2">
      <c r="B3952" s="22"/>
      <c r="C3952" s="22"/>
      <c r="D3952" s="22"/>
      <c r="E3952" s="22"/>
      <c r="G3952" s="22"/>
      <c r="H3952" s="22"/>
      <c r="I3952" s="22"/>
      <c r="K3952" s="22"/>
      <c r="L3952" s="22"/>
      <c r="M3952" s="22"/>
      <c r="O3952" s="22"/>
      <c r="P3952" s="22"/>
      <c r="Q3952" s="22"/>
    </row>
    <row r="3953" spans="2:17" x14ac:dyDescent="0.2">
      <c r="B3953" s="22"/>
      <c r="C3953" s="22"/>
      <c r="D3953" s="22"/>
      <c r="E3953" s="22"/>
      <c r="G3953" s="22"/>
      <c r="H3953" s="22"/>
      <c r="I3953" s="22"/>
      <c r="K3953" s="22"/>
      <c r="L3953" s="22"/>
      <c r="M3953" s="22"/>
      <c r="O3953" s="22"/>
      <c r="P3953" s="22"/>
      <c r="Q3953" s="22"/>
    </row>
    <row r="3954" spans="2:17" x14ac:dyDescent="0.2">
      <c r="B3954" s="22"/>
      <c r="C3954" s="22"/>
      <c r="D3954" s="22"/>
      <c r="E3954" s="22"/>
      <c r="G3954" s="22"/>
      <c r="H3954" s="22"/>
      <c r="I3954" s="22"/>
      <c r="K3954" s="22"/>
      <c r="L3954" s="22"/>
      <c r="M3954" s="22"/>
      <c r="O3954" s="22"/>
      <c r="P3954" s="22"/>
      <c r="Q3954" s="22"/>
    </row>
    <row r="3955" spans="2:17" x14ac:dyDescent="0.2">
      <c r="B3955" s="22"/>
      <c r="C3955" s="22"/>
      <c r="D3955" s="22"/>
      <c r="E3955" s="22"/>
      <c r="G3955" s="22"/>
      <c r="H3955" s="22"/>
      <c r="I3955" s="22"/>
      <c r="K3955" s="22"/>
      <c r="L3955" s="22"/>
      <c r="M3955" s="22"/>
      <c r="O3955" s="22"/>
      <c r="P3955" s="22"/>
      <c r="Q3955" s="22"/>
    </row>
    <row r="3956" spans="2:17" x14ac:dyDescent="0.2">
      <c r="B3956" s="22"/>
      <c r="C3956" s="22"/>
      <c r="D3956" s="22"/>
      <c r="E3956" s="22"/>
      <c r="G3956" s="22"/>
      <c r="H3956" s="22"/>
      <c r="I3956" s="22"/>
      <c r="K3956" s="22"/>
      <c r="L3956" s="22"/>
      <c r="M3956" s="22"/>
      <c r="O3956" s="22"/>
      <c r="P3956" s="22"/>
      <c r="Q3956" s="22"/>
    </row>
    <row r="3957" spans="2:17" x14ac:dyDescent="0.2">
      <c r="B3957" s="22"/>
      <c r="C3957" s="22"/>
      <c r="D3957" s="22"/>
      <c r="E3957" s="22"/>
      <c r="G3957" s="22"/>
      <c r="H3957" s="22"/>
      <c r="I3957" s="22"/>
      <c r="K3957" s="22"/>
      <c r="L3957" s="22"/>
      <c r="M3957" s="22"/>
      <c r="O3957" s="22"/>
      <c r="P3957" s="22"/>
      <c r="Q3957" s="22"/>
    </row>
    <row r="3958" spans="2:17" x14ac:dyDescent="0.2">
      <c r="B3958" s="22"/>
      <c r="C3958" s="22"/>
      <c r="D3958" s="22"/>
      <c r="E3958" s="22"/>
      <c r="G3958" s="22"/>
      <c r="H3958" s="22"/>
      <c r="I3958" s="22"/>
      <c r="K3958" s="22"/>
      <c r="L3958" s="22"/>
      <c r="M3958" s="22"/>
      <c r="O3958" s="22"/>
      <c r="P3958" s="22"/>
      <c r="Q3958" s="22"/>
    </row>
    <row r="3959" spans="2:17" x14ac:dyDescent="0.2">
      <c r="B3959" s="22"/>
      <c r="C3959" s="22"/>
      <c r="D3959" s="22"/>
      <c r="E3959" s="22"/>
      <c r="G3959" s="22"/>
      <c r="H3959" s="22"/>
      <c r="I3959" s="22"/>
      <c r="K3959" s="22"/>
      <c r="L3959" s="22"/>
      <c r="M3959" s="22"/>
      <c r="O3959" s="22"/>
      <c r="P3959" s="22"/>
      <c r="Q3959" s="22"/>
    </row>
    <row r="3960" spans="2:17" x14ac:dyDescent="0.2">
      <c r="B3960" s="22"/>
      <c r="C3960" s="22"/>
      <c r="D3960" s="22"/>
      <c r="E3960" s="22"/>
      <c r="G3960" s="22"/>
      <c r="H3960" s="22"/>
      <c r="I3960" s="22"/>
      <c r="K3960" s="22"/>
      <c r="L3960" s="22"/>
      <c r="M3960" s="22"/>
      <c r="O3960" s="22"/>
      <c r="P3960" s="22"/>
      <c r="Q3960" s="22"/>
    </row>
    <row r="3961" spans="2:17" x14ac:dyDescent="0.2">
      <c r="B3961" s="22"/>
      <c r="C3961" s="22"/>
      <c r="D3961" s="22"/>
      <c r="E3961" s="22"/>
      <c r="G3961" s="22"/>
      <c r="H3961" s="22"/>
      <c r="I3961" s="22"/>
      <c r="K3961" s="22"/>
      <c r="L3961" s="22"/>
      <c r="M3961" s="22"/>
      <c r="O3961" s="22"/>
      <c r="P3961" s="22"/>
      <c r="Q3961" s="22"/>
    </row>
    <row r="3962" spans="2:17" x14ac:dyDescent="0.2">
      <c r="B3962" s="22"/>
      <c r="C3962" s="22"/>
      <c r="D3962" s="22"/>
      <c r="E3962" s="22"/>
      <c r="G3962" s="22"/>
      <c r="H3962" s="22"/>
      <c r="I3962" s="22"/>
      <c r="K3962" s="22"/>
      <c r="L3962" s="22"/>
      <c r="M3962" s="22"/>
      <c r="O3962" s="22"/>
      <c r="P3962" s="22"/>
      <c r="Q3962" s="22"/>
    </row>
    <row r="3963" spans="2:17" x14ac:dyDescent="0.2">
      <c r="B3963" s="22"/>
      <c r="C3963" s="22"/>
      <c r="D3963" s="22"/>
      <c r="E3963" s="22"/>
      <c r="G3963" s="22"/>
      <c r="H3963" s="22"/>
      <c r="I3963" s="22"/>
      <c r="K3963" s="22"/>
      <c r="L3963" s="22"/>
      <c r="M3963" s="22"/>
      <c r="O3963" s="22"/>
      <c r="P3963" s="22"/>
      <c r="Q3963" s="22"/>
    </row>
    <row r="3964" spans="2:17" x14ac:dyDescent="0.2">
      <c r="B3964" s="22"/>
      <c r="C3964" s="22"/>
      <c r="D3964" s="22"/>
      <c r="E3964" s="22"/>
      <c r="G3964" s="22"/>
      <c r="H3964" s="22"/>
      <c r="I3964" s="22"/>
      <c r="K3964" s="22"/>
      <c r="L3964" s="22"/>
      <c r="M3964" s="22"/>
      <c r="O3964" s="22"/>
      <c r="P3964" s="22"/>
      <c r="Q3964" s="22"/>
    </row>
    <row r="3965" spans="2:17" x14ac:dyDescent="0.2">
      <c r="B3965" s="22"/>
      <c r="C3965" s="22"/>
      <c r="D3965" s="22"/>
      <c r="E3965" s="22"/>
      <c r="G3965" s="22"/>
      <c r="H3965" s="22"/>
      <c r="I3965" s="22"/>
      <c r="K3965" s="22"/>
      <c r="L3965" s="22"/>
      <c r="M3965" s="22"/>
      <c r="O3965" s="22"/>
      <c r="P3965" s="22"/>
      <c r="Q3965" s="22"/>
    </row>
    <row r="3966" spans="2:17" x14ac:dyDescent="0.2">
      <c r="B3966" s="22"/>
      <c r="C3966" s="22"/>
      <c r="D3966" s="22"/>
      <c r="E3966" s="22"/>
      <c r="G3966" s="22"/>
      <c r="H3966" s="22"/>
      <c r="I3966" s="22"/>
      <c r="K3966" s="22"/>
      <c r="L3966" s="22"/>
      <c r="M3966" s="22"/>
      <c r="O3966" s="22"/>
      <c r="P3966" s="22"/>
      <c r="Q3966" s="22"/>
    </row>
    <row r="3967" spans="2:17" x14ac:dyDescent="0.2">
      <c r="B3967" s="22"/>
      <c r="C3967" s="22"/>
      <c r="D3967" s="22"/>
      <c r="E3967" s="22"/>
      <c r="G3967" s="22"/>
      <c r="H3967" s="22"/>
      <c r="I3967" s="22"/>
      <c r="K3967" s="22"/>
      <c r="L3967" s="22"/>
      <c r="M3967" s="22"/>
      <c r="O3967" s="22"/>
      <c r="P3967" s="22"/>
      <c r="Q3967" s="22"/>
    </row>
    <row r="3968" spans="2:17" x14ac:dyDescent="0.2">
      <c r="B3968" s="22"/>
      <c r="C3968" s="22"/>
      <c r="D3968" s="22"/>
      <c r="E3968" s="22"/>
      <c r="G3968" s="22"/>
      <c r="H3968" s="22"/>
      <c r="I3968" s="22"/>
      <c r="K3968" s="22"/>
      <c r="L3968" s="22"/>
      <c r="M3968" s="22"/>
      <c r="O3968" s="22"/>
      <c r="P3968" s="22"/>
      <c r="Q3968" s="22"/>
    </row>
    <row r="3969" spans="2:17" x14ac:dyDescent="0.2">
      <c r="B3969" s="22"/>
      <c r="C3969" s="22"/>
      <c r="D3969" s="22"/>
      <c r="E3969" s="22"/>
      <c r="G3969" s="22"/>
      <c r="H3969" s="22"/>
      <c r="I3969" s="22"/>
      <c r="K3969" s="22"/>
      <c r="L3969" s="22"/>
      <c r="M3969" s="22"/>
      <c r="O3969" s="22"/>
      <c r="P3969" s="22"/>
      <c r="Q3969" s="22"/>
    </row>
    <row r="3970" spans="2:17" x14ac:dyDescent="0.2">
      <c r="B3970" s="22"/>
      <c r="C3970" s="22"/>
      <c r="D3970" s="22"/>
      <c r="E3970" s="22"/>
      <c r="G3970" s="22"/>
      <c r="H3970" s="22"/>
      <c r="I3970" s="22"/>
      <c r="K3970" s="22"/>
      <c r="L3970" s="22"/>
      <c r="M3970" s="22"/>
      <c r="O3970" s="22"/>
      <c r="P3970" s="22"/>
      <c r="Q3970" s="22"/>
    </row>
    <row r="3971" spans="2:17" x14ac:dyDescent="0.2">
      <c r="B3971" s="22"/>
      <c r="C3971" s="22"/>
      <c r="D3971" s="22"/>
      <c r="E3971" s="22"/>
      <c r="G3971" s="22"/>
      <c r="H3971" s="22"/>
      <c r="I3971" s="22"/>
      <c r="K3971" s="22"/>
      <c r="L3971" s="22"/>
      <c r="M3971" s="22"/>
      <c r="O3971" s="22"/>
      <c r="P3971" s="22"/>
      <c r="Q3971" s="22"/>
    </row>
    <row r="3972" spans="2:17" x14ac:dyDescent="0.2">
      <c r="B3972" s="22"/>
      <c r="C3972" s="22"/>
      <c r="D3972" s="22"/>
      <c r="E3972" s="22"/>
      <c r="G3972" s="22"/>
      <c r="H3972" s="22"/>
      <c r="I3972" s="22"/>
      <c r="K3972" s="22"/>
      <c r="L3972" s="22"/>
      <c r="M3972" s="22"/>
      <c r="O3972" s="22"/>
      <c r="P3972" s="22"/>
      <c r="Q3972" s="22"/>
    </row>
    <row r="3973" spans="2:17" x14ac:dyDescent="0.2">
      <c r="B3973" s="22"/>
      <c r="C3973" s="22"/>
      <c r="D3973" s="22"/>
      <c r="E3973" s="22"/>
      <c r="G3973" s="22"/>
      <c r="H3973" s="22"/>
      <c r="I3973" s="22"/>
      <c r="K3973" s="22"/>
      <c r="L3973" s="22"/>
      <c r="M3973" s="22"/>
      <c r="O3973" s="22"/>
      <c r="P3973" s="22"/>
      <c r="Q3973" s="22"/>
    </row>
    <row r="3974" spans="2:17" x14ac:dyDescent="0.2">
      <c r="B3974" s="22"/>
      <c r="C3974" s="22"/>
      <c r="D3974" s="22"/>
      <c r="E3974" s="22"/>
      <c r="G3974" s="22"/>
      <c r="H3974" s="22"/>
      <c r="I3974" s="22"/>
      <c r="K3974" s="22"/>
      <c r="L3974" s="22"/>
      <c r="M3974" s="22"/>
      <c r="O3974" s="22"/>
      <c r="P3974" s="22"/>
      <c r="Q3974" s="22"/>
    </row>
    <row r="3975" spans="2:17" x14ac:dyDescent="0.2">
      <c r="B3975" s="22"/>
      <c r="C3975" s="22"/>
      <c r="D3975" s="22"/>
      <c r="E3975" s="22"/>
      <c r="G3975" s="22"/>
      <c r="H3975" s="22"/>
      <c r="I3975" s="22"/>
      <c r="K3975" s="22"/>
      <c r="L3975" s="22"/>
      <c r="M3975" s="22"/>
      <c r="O3975" s="22"/>
      <c r="P3975" s="22"/>
      <c r="Q3975" s="22"/>
    </row>
    <row r="3976" spans="2:17" x14ac:dyDescent="0.2">
      <c r="B3976" s="22"/>
      <c r="C3976" s="22"/>
      <c r="D3976" s="22"/>
      <c r="E3976" s="22"/>
      <c r="G3976" s="22"/>
      <c r="H3976" s="22"/>
      <c r="I3976" s="22"/>
      <c r="K3976" s="22"/>
      <c r="L3976" s="22"/>
      <c r="M3976" s="22"/>
      <c r="O3976" s="22"/>
      <c r="P3976" s="22"/>
      <c r="Q3976" s="22"/>
    </row>
    <row r="3977" spans="2:17" x14ac:dyDescent="0.2">
      <c r="B3977" s="22"/>
      <c r="C3977" s="22"/>
      <c r="D3977" s="22"/>
      <c r="E3977" s="22"/>
      <c r="G3977" s="22"/>
      <c r="H3977" s="22"/>
      <c r="I3977" s="22"/>
      <c r="K3977" s="22"/>
      <c r="L3977" s="22"/>
      <c r="M3977" s="22"/>
      <c r="O3977" s="22"/>
      <c r="P3977" s="22"/>
      <c r="Q3977" s="22"/>
    </row>
    <row r="3978" spans="2:17" x14ac:dyDescent="0.2">
      <c r="B3978" s="22"/>
      <c r="C3978" s="22"/>
      <c r="D3978" s="22"/>
      <c r="E3978" s="22"/>
      <c r="G3978" s="22"/>
      <c r="H3978" s="22"/>
      <c r="I3978" s="22"/>
      <c r="K3978" s="22"/>
      <c r="L3978" s="22"/>
      <c r="M3978" s="22"/>
      <c r="O3978" s="22"/>
      <c r="P3978" s="22"/>
      <c r="Q3978" s="22"/>
    </row>
    <row r="3979" spans="2:17" x14ac:dyDescent="0.2">
      <c r="B3979" s="22"/>
      <c r="C3979" s="22"/>
      <c r="D3979" s="22"/>
      <c r="E3979" s="22"/>
      <c r="G3979" s="22"/>
      <c r="H3979" s="22"/>
      <c r="I3979" s="22"/>
      <c r="K3979" s="22"/>
      <c r="L3979" s="22"/>
      <c r="M3979" s="22"/>
      <c r="O3979" s="22"/>
      <c r="P3979" s="22"/>
      <c r="Q3979" s="22"/>
    </row>
    <row r="3980" spans="2:17" x14ac:dyDescent="0.2">
      <c r="B3980" s="22"/>
      <c r="C3980" s="22"/>
      <c r="D3980" s="22"/>
      <c r="E3980" s="22"/>
      <c r="G3980" s="22"/>
      <c r="H3980" s="22"/>
      <c r="I3980" s="22"/>
      <c r="K3980" s="22"/>
      <c r="L3980" s="22"/>
      <c r="M3980" s="22"/>
      <c r="O3980" s="22"/>
      <c r="P3980" s="22"/>
      <c r="Q3980" s="22"/>
    </row>
    <row r="3981" spans="2:17" x14ac:dyDescent="0.2">
      <c r="B3981" s="22"/>
      <c r="C3981" s="22"/>
      <c r="D3981" s="22"/>
      <c r="E3981" s="22"/>
      <c r="G3981" s="22"/>
      <c r="H3981" s="22"/>
      <c r="I3981" s="22"/>
      <c r="K3981" s="22"/>
      <c r="L3981" s="22"/>
      <c r="M3981" s="22"/>
      <c r="O3981" s="22"/>
      <c r="P3981" s="22"/>
      <c r="Q3981" s="22"/>
    </row>
    <row r="3982" spans="2:17" x14ac:dyDescent="0.2">
      <c r="B3982" s="22"/>
      <c r="C3982" s="22"/>
      <c r="D3982" s="22"/>
      <c r="E3982" s="22"/>
      <c r="G3982" s="22"/>
      <c r="H3982" s="22"/>
      <c r="I3982" s="22"/>
      <c r="K3982" s="22"/>
      <c r="L3982" s="22"/>
      <c r="M3982" s="22"/>
      <c r="O3982" s="22"/>
      <c r="P3982" s="22"/>
      <c r="Q3982" s="22"/>
    </row>
    <row r="3983" spans="2:17" x14ac:dyDescent="0.2">
      <c r="B3983" s="22"/>
      <c r="C3983" s="22"/>
      <c r="D3983" s="22"/>
      <c r="E3983" s="22"/>
      <c r="G3983" s="22"/>
      <c r="H3983" s="22"/>
      <c r="I3983" s="22"/>
      <c r="K3983" s="22"/>
      <c r="L3983" s="22"/>
      <c r="M3983" s="22"/>
      <c r="O3983" s="22"/>
      <c r="P3983" s="22"/>
      <c r="Q3983" s="22"/>
    </row>
    <row r="3984" spans="2:17" x14ac:dyDescent="0.2">
      <c r="B3984" s="22"/>
      <c r="C3984" s="22"/>
      <c r="D3984" s="22"/>
      <c r="E3984" s="22"/>
      <c r="G3984" s="22"/>
      <c r="H3984" s="22"/>
      <c r="I3984" s="22"/>
      <c r="K3984" s="22"/>
      <c r="L3984" s="22"/>
      <c r="M3984" s="22"/>
      <c r="O3984" s="22"/>
      <c r="P3984" s="22"/>
      <c r="Q3984" s="22"/>
    </row>
    <row r="3985" spans="2:17" x14ac:dyDescent="0.2">
      <c r="B3985" s="22"/>
      <c r="C3985" s="22"/>
      <c r="D3985" s="22"/>
      <c r="E3985" s="22"/>
      <c r="G3985" s="22"/>
      <c r="H3985" s="22"/>
      <c r="I3985" s="22"/>
      <c r="K3985" s="22"/>
      <c r="L3985" s="22"/>
      <c r="M3985" s="22"/>
      <c r="O3985" s="22"/>
      <c r="P3985" s="22"/>
      <c r="Q3985" s="22"/>
    </row>
    <row r="3986" spans="2:17" x14ac:dyDescent="0.2">
      <c r="B3986" s="22"/>
      <c r="C3986" s="22"/>
      <c r="D3986" s="22"/>
      <c r="E3986" s="22"/>
      <c r="G3986" s="22"/>
      <c r="H3986" s="22"/>
      <c r="I3986" s="22"/>
      <c r="K3986" s="22"/>
      <c r="L3986" s="22"/>
      <c r="M3986" s="22"/>
      <c r="O3986" s="22"/>
      <c r="P3986" s="22"/>
      <c r="Q3986" s="22"/>
    </row>
    <row r="3987" spans="2:17" x14ac:dyDescent="0.2">
      <c r="B3987" s="22"/>
      <c r="C3987" s="22"/>
      <c r="D3987" s="22"/>
      <c r="E3987" s="22"/>
      <c r="G3987" s="22"/>
      <c r="H3987" s="22"/>
      <c r="I3987" s="22"/>
      <c r="K3987" s="22"/>
      <c r="L3987" s="22"/>
      <c r="M3987" s="22"/>
      <c r="O3987" s="22"/>
      <c r="P3987" s="22"/>
      <c r="Q3987" s="22"/>
    </row>
    <row r="3988" spans="2:17" x14ac:dyDescent="0.2">
      <c r="B3988" s="22"/>
      <c r="C3988" s="22"/>
      <c r="D3988" s="22"/>
      <c r="E3988" s="22"/>
      <c r="G3988" s="22"/>
      <c r="H3988" s="22"/>
      <c r="I3988" s="22"/>
      <c r="K3988" s="22"/>
      <c r="L3988" s="22"/>
      <c r="M3988" s="22"/>
      <c r="O3988" s="22"/>
      <c r="P3988" s="22"/>
      <c r="Q3988" s="22"/>
    </row>
    <row r="3989" spans="2:17" x14ac:dyDescent="0.2">
      <c r="B3989" s="22"/>
      <c r="C3989" s="22"/>
      <c r="D3989" s="22"/>
      <c r="E3989" s="22"/>
      <c r="G3989" s="22"/>
      <c r="H3989" s="22"/>
      <c r="I3989" s="22"/>
      <c r="K3989" s="22"/>
      <c r="L3989" s="22"/>
      <c r="M3989" s="22"/>
      <c r="O3989" s="22"/>
      <c r="P3989" s="22"/>
      <c r="Q3989" s="22"/>
    </row>
    <row r="3990" spans="2:17" x14ac:dyDescent="0.2">
      <c r="B3990" s="22"/>
      <c r="C3990" s="22"/>
      <c r="D3990" s="22"/>
      <c r="E3990" s="22"/>
      <c r="G3990" s="22"/>
      <c r="H3990" s="22"/>
      <c r="I3990" s="22"/>
      <c r="K3990" s="22"/>
      <c r="L3990" s="22"/>
      <c r="M3990" s="22"/>
      <c r="O3990" s="22"/>
      <c r="P3990" s="22"/>
      <c r="Q3990" s="22"/>
    </row>
    <row r="3991" spans="2:17" x14ac:dyDescent="0.2">
      <c r="B3991" s="22"/>
      <c r="C3991" s="22"/>
      <c r="D3991" s="22"/>
      <c r="E3991" s="22"/>
      <c r="G3991" s="22"/>
      <c r="H3991" s="22"/>
      <c r="I3991" s="22"/>
      <c r="K3991" s="22"/>
      <c r="L3991" s="22"/>
      <c r="M3991" s="22"/>
      <c r="O3991" s="22"/>
      <c r="P3991" s="22"/>
      <c r="Q3991" s="22"/>
    </row>
    <row r="3992" spans="2:17" x14ac:dyDescent="0.2">
      <c r="B3992" s="22"/>
      <c r="C3992" s="22"/>
      <c r="D3992" s="22"/>
      <c r="E3992" s="22"/>
      <c r="G3992" s="22"/>
      <c r="H3992" s="22"/>
      <c r="I3992" s="22"/>
      <c r="K3992" s="22"/>
      <c r="L3992" s="22"/>
      <c r="M3992" s="22"/>
      <c r="O3992" s="22"/>
      <c r="P3992" s="22"/>
      <c r="Q3992" s="22"/>
    </row>
    <row r="3993" spans="2:17" x14ac:dyDescent="0.2">
      <c r="B3993" s="22"/>
      <c r="C3993" s="22"/>
      <c r="D3993" s="22"/>
      <c r="E3993" s="22"/>
      <c r="G3993" s="22"/>
      <c r="H3993" s="22"/>
      <c r="I3993" s="22"/>
      <c r="K3993" s="22"/>
      <c r="L3993" s="22"/>
      <c r="M3993" s="22"/>
      <c r="O3993" s="22"/>
      <c r="P3993" s="22"/>
      <c r="Q3993" s="22"/>
    </row>
    <row r="3994" spans="2:17" x14ac:dyDescent="0.2">
      <c r="B3994" s="22"/>
      <c r="C3994" s="22"/>
      <c r="D3994" s="22"/>
      <c r="E3994" s="22"/>
      <c r="G3994" s="22"/>
      <c r="H3994" s="22"/>
      <c r="I3994" s="22"/>
      <c r="K3994" s="22"/>
      <c r="L3994" s="22"/>
      <c r="M3994" s="22"/>
      <c r="O3994" s="22"/>
      <c r="P3994" s="22"/>
      <c r="Q3994" s="22"/>
    </row>
    <row r="3995" spans="2:17" x14ac:dyDescent="0.2">
      <c r="B3995" s="22"/>
      <c r="C3995" s="22"/>
      <c r="D3995" s="22"/>
      <c r="E3995" s="22"/>
      <c r="G3995" s="22"/>
      <c r="H3995" s="22"/>
      <c r="I3995" s="22"/>
      <c r="K3995" s="22"/>
      <c r="L3995" s="22"/>
      <c r="M3995" s="22"/>
      <c r="O3995" s="22"/>
      <c r="P3995" s="22"/>
      <c r="Q3995" s="22"/>
    </row>
    <row r="3996" spans="2:17" x14ac:dyDescent="0.2">
      <c r="B3996" s="22"/>
      <c r="C3996" s="22"/>
      <c r="D3996" s="22"/>
      <c r="E3996" s="22"/>
      <c r="G3996" s="22"/>
      <c r="H3996" s="22"/>
      <c r="I3996" s="22"/>
      <c r="K3996" s="22"/>
      <c r="L3996" s="22"/>
      <c r="M3996" s="22"/>
      <c r="O3996" s="22"/>
      <c r="P3996" s="22"/>
      <c r="Q3996" s="22"/>
    </row>
    <row r="3997" spans="2:17" x14ac:dyDescent="0.2">
      <c r="B3997" s="22"/>
      <c r="C3997" s="22"/>
      <c r="D3997" s="22"/>
      <c r="E3997" s="22"/>
      <c r="G3997" s="22"/>
      <c r="H3997" s="22"/>
      <c r="I3997" s="22"/>
      <c r="K3997" s="22"/>
      <c r="L3997" s="22"/>
      <c r="M3997" s="22"/>
      <c r="O3997" s="22"/>
      <c r="P3997" s="22"/>
      <c r="Q3997" s="22"/>
    </row>
    <row r="3998" spans="2:17" x14ac:dyDescent="0.2">
      <c r="B3998" s="22"/>
      <c r="C3998" s="22"/>
      <c r="D3998" s="22"/>
      <c r="E3998" s="22"/>
      <c r="G3998" s="22"/>
      <c r="H3998" s="22"/>
      <c r="I3998" s="22"/>
      <c r="K3998" s="22"/>
      <c r="L3998" s="22"/>
      <c r="M3998" s="22"/>
      <c r="O3998" s="22"/>
      <c r="P3998" s="22"/>
      <c r="Q3998" s="22"/>
    </row>
    <row r="3999" spans="2:17" x14ac:dyDescent="0.2">
      <c r="B3999" s="22"/>
      <c r="C3999" s="22"/>
      <c r="D3999" s="22"/>
      <c r="E3999" s="22"/>
      <c r="G3999" s="22"/>
      <c r="H3999" s="22"/>
      <c r="I3999" s="22"/>
      <c r="K3999" s="22"/>
      <c r="L3999" s="22"/>
      <c r="M3999" s="22"/>
      <c r="O3999" s="22"/>
      <c r="P3999" s="22"/>
      <c r="Q3999" s="22"/>
    </row>
    <row r="4000" spans="2:17" x14ac:dyDescent="0.2">
      <c r="B4000" s="22"/>
      <c r="C4000" s="22"/>
      <c r="D4000" s="22"/>
      <c r="E4000" s="22"/>
      <c r="G4000" s="22"/>
      <c r="H4000" s="22"/>
      <c r="I4000" s="22"/>
      <c r="K4000" s="22"/>
      <c r="L4000" s="22"/>
      <c r="M4000" s="22"/>
      <c r="O4000" s="22"/>
      <c r="P4000" s="22"/>
      <c r="Q4000" s="22"/>
    </row>
    <row r="4001" spans="2:17" x14ac:dyDescent="0.2">
      <c r="B4001" s="22"/>
      <c r="C4001" s="22"/>
      <c r="D4001" s="22"/>
      <c r="E4001" s="22"/>
      <c r="G4001" s="22"/>
      <c r="H4001" s="22"/>
      <c r="I4001" s="22"/>
      <c r="K4001" s="22"/>
      <c r="L4001" s="22"/>
      <c r="M4001" s="22"/>
      <c r="O4001" s="22"/>
      <c r="P4001" s="22"/>
      <c r="Q4001" s="22"/>
    </row>
    <row r="4002" spans="2:17" x14ac:dyDescent="0.2">
      <c r="B4002" s="22"/>
      <c r="C4002" s="22"/>
      <c r="D4002" s="22"/>
      <c r="E4002" s="22"/>
      <c r="G4002" s="22"/>
      <c r="H4002" s="22"/>
      <c r="I4002" s="22"/>
      <c r="K4002" s="22"/>
      <c r="L4002" s="22"/>
      <c r="M4002" s="22"/>
      <c r="O4002" s="22"/>
      <c r="P4002" s="22"/>
      <c r="Q4002" s="22"/>
    </row>
    <row r="4003" spans="2:17" x14ac:dyDescent="0.2">
      <c r="B4003" s="22"/>
      <c r="C4003" s="22"/>
      <c r="D4003" s="22"/>
      <c r="E4003" s="22"/>
      <c r="G4003" s="22"/>
      <c r="H4003" s="22"/>
      <c r="I4003" s="22"/>
      <c r="K4003" s="22"/>
      <c r="L4003" s="22"/>
      <c r="M4003" s="22"/>
      <c r="O4003" s="22"/>
      <c r="P4003" s="22"/>
      <c r="Q4003" s="22"/>
    </row>
    <row r="4004" spans="2:17" x14ac:dyDescent="0.2">
      <c r="B4004" s="22"/>
      <c r="C4004" s="22"/>
      <c r="D4004" s="22"/>
      <c r="E4004" s="22"/>
      <c r="G4004" s="22"/>
      <c r="H4004" s="22"/>
      <c r="I4004" s="22"/>
      <c r="K4004" s="22"/>
      <c r="L4004" s="22"/>
      <c r="M4004" s="22"/>
      <c r="O4004" s="22"/>
      <c r="P4004" s="22"/>
      <c r="Q4004" s="22"/>
    </row>
    <row r="4005" spans="2:17" x14ac:dyDescent="0.2">
      <c r="B4005" s="22"/>
      <c r="C4005" s="22"/>
      <c r="D4005" s="22"/>
      <c r="E4005" s="22"/>
      <c r="G4005" s="22"/>
      <c r="H4005" s="22"/>
      <c r="I4005" s="22"/>
      <c r="K4005" s="22"/>
      <c r="L4005" s="22"/>
      <c r="M4005" s="22"/>
      <c r="O4005" s="22"/>
      <c r="P4005" s="22"/>
      <c r="Q4005" s="22"/>
    </row>
    <row r="4006" spans="2:17" x14ac:dyDescent="0.2">
      <c r="B4006" s="22"/>
      <c r="C4006" s="22"/>
      <c r="D4006" s="22"/>
      <c r="E4006" s="22"/>
      <c r="G4006" s="22"/>
      <c r="H4006" s="22"/>
      <c r="I4006" s="22"/>
      <c r="K4006" s="22"/>
      <c r="L4006" s="22"/>
      <c r="M4006" s="22"/>
      <c r="O4006" s="22"/>
      <c r="P4006" s="22"/>
      <c r="Q4006" s="22"/>
    </row>
    <row r="4007" spans="2:17" x14ac:dyDescent="0.2">
      <c r="B4007" s="22"/>
      <c r="C4007" s="22"/>
      <c r="D4007" s="22"/>
      <c r="E4007" s="22"/>
      <c r="G4007" s="22"/>
      <c r="H4007" s="22"/>
      <c r="I4007" s="22"/>
      <c r="K4007" s="22"/>
      <c r="L4007" s="22"/>
      <c r="M4007" s="22"/>
      <c r="O4007" s="22"/>
      <c r="P4007" s="22"/>
      <c r="Q4007" s="22"/>
    </row>
    <row r="4008" spans="2:17" x14ac:dyDescent="0.2">
      <c r="B4008" s="22"/>
      <c r="C4008" s="22"/>
      <c r="D4008" s="22"/>
      <c r="E4008" s="22"/>
      <c r="G4008" s="22"/>
      <c r="H4008" s="22"/>
      <c r="I4008" s="22"/>
      <c r="K4008" s="22"/>
      <c r="L4008" s="22"/>
      <c r="M4008" s="22"/>
      <c r="O4008" s="22"/>
      <c r="P4008" s="22"/>
      <c r="Q4008" s="22"/>
    </row>
    <row r="4009" spans="2:17" x14ac:dyDescent="0.2">
      <c r="B4009" s="22"/>
      <c r="C4009" s="22"/>
      <c r="D4009" s="22"/>
      <c r="E4009" s="22"/>
      <c r="G4009" s="22"/>
      <c r="H4009" s="22"/>
      <c r="I4009" s="22"/>
      <c r="K4009" s="22"/>
      <c r="L4009" s="22"/>
      <c r="M4009" s="22"/>
      <c r="O4009" s="22"/>
      <c r="P4009" s="22"/>
      <c r="Q4009" s="22"/>
    </row>
    <row r="4010" spans="2:17" x14ac:dyDescent="0.2">
      <c r="B4010" s="22"/>
      <c r="C4010" s="22"/>
      <c r="D4010" s="22"/>
      <c r="E4010" s="22"/>
      <c r="G4010" s="22"/>
      <c r="H4010" s="22"/>
      <c r="I4010" s="22"/>
      <c r="K4010" s="22"/>
      <c r="L4010" s="22"/>
      <c r="M4010" s="22"/>
      <c r="O4010" s="22"/>
      <c r="P4010" s="22"/>
      <c r="Q4010" s="22"/>
    </row>
    <row r="4011" spans="2:17" x14ac:dyDescent="0.2">
      <c r="B4011" s="22"/>
      <c r="C4011" s="22"/>
      <c r="D4011" s="22"/>
      <c r="E4011" s="22"/>
      <c r="G4011" s="22"/>
      <c r="H4011" s="22"/>
      <c r="I4011" s="22"/>
      <c r="K4011" s="22"/>
      <c r="L4011" s="22"/>
      <c r="M4011" s="22"/>
      <c r="O4011" s="22"/>
      <c r="P4011" s="22"/>
      <c r="Q4011" s="22"/>
    </row>
    <row r="4012" spans="2:17" x14ac:dyDescent="0.2">
      <c r="B4012" s="22"/>
      <c r="C4012" s="22"/>
      <c r="D4012" s="22"/>
      <c r="E4012" s="22"/>
      <c r="G4012" s="22"/>
      <c r="H4012" s="22"/>
      <c r="I4012" s="22"/>
      <c r="K4012" s="22"/>
      <c r="L4012" s="22"/>
      <c r="M4012" s="22"/>
      <c r="O4012" s="22"/>
      <c r="P4012" s="22"/>
      <c r="Q4012" s="22"/>
    </row>
    <row r="4013" spans="2:17" x14ac:dyDescent="0.2">
      <c r="B4013" s="22"/>
      <c r="C4013" s="22"/>
      <c r="D4013" s="22"/>
      <c r="E4013" s="22"/>
      <c r="G4013" s="22"/>
      <c r="H4013" s="22"/>
      <c r="I4013" s="22"/>
      <c r="K4013" s="22"/>
      <c r="L4013" s="22"/>
      <c r="M4013" s="22"/>
      <c r="O4013" s="22"/>
      <c r="P4013" s="22"/>
      <c r="Q4013" s="22"/>
    </row>
    <row r="4014" spans="2:17" x14ac:dyDescent="0.2">
      <c r="B4014" s="22"/>
      <c r="C4014" s="22"/>
      <c r="D4014" s="22"/>
      <c r="E4014" s="22"/>
      <c r="G4014" s="22"/>
      <c r="H4014" s="22"/>
      <c r="I4014" s="22"/>
      <c r="K4014" s="22"/>
      <c r="L4014" s="22"/>
      <c r="M4014" s="22"/>
      <c r="O4014" s="22"/>
      <c r="P4014" s="22"/>
      <c r="Q4014" s="22"/>
    </row>
    <row r="4015" spans="2:17" x14ac:dyDescent="0.2">
      <c r="B4015" s="22"/>
      <c r="C4015" s="22"/>
      <c r="D4015" s="22"/>
      <c r="E4015" s="22"/>
      <c r="G4015" s="22"/>
      <c r="H4015" s="22"/>
      <c r="I4015" s="22"/>
      <c r="K4015" s="22"/>
      <c r="L4015" s="22"/>
      <c r="M4015" s="22"/>
      <c r="O4015" s="22"/>
      <c r="P4015" s="22"/>
      <c r="Q4015" s="22"/>
    </row>
    <row r="4016" spans="2:17" x14ac:dyDescent="0.2">
      <c r="B4016" s="22"/>
      <c r="C4016" s="22"/>
      <c r="D4016" s="22"/>
      <c r="E4016" s="22"/>
      <c r="G4016" s="22"/>
      <c r="H4016" s="22"/>
      <c r="I4016" s="22"/>
      <c r="K4016" s="22"/>
      <c r="L4016" s="22"/>
      <c r="M4016" s="22"/>
      <c r="O4016" s="22"/>
      <c r="P4016" s="22"/>
      <c r="Q4016" s="22"/>
    </row>
    <row r="4017" spans="2:17" x14ac:dyDescent="0.2">
      <c r="B4017" s="22"/>
      <c r="C4017" s="22"/>
      <c r="D4017" s="22"/>
      <c r="E4017" s="22"/>
      <c r="G4017" s="22"/>
      <c r="H4017" s="22"/>
      <c r="I4017" s="22"/>
      <c r="K4017" s="22"/>
      <c r="L4017" s="22"/>
      <c r="M4017" s="22"/>
      <c r="O4017" s="22"/>
      <c r="P4017" s="22"/>
      <c r="Q4017" s="22"/>
    </row>
    <row r="4018" spans="2:17" x14ac:dyDescent="0.2">
      <c r="B4018" s="22"/>
      <c r="C4018" s="22"/>
      <c r="D4018" s="22"/>
      <c r="E4018" s="22"/>
      <c r="G4018" s="22"/>
      <c r="H4018" s="22"/>
      <c r="I4018" s="22"/>
      <c r="K4018" s="22"/>
      <c r="L4018" s="22"/>
      <c r="M4018" s="22"/>
      <c r="O4018" s="22"/>
      <c r="P4018" s="22"/>
      <c r="Q4018" s="22"/>
    </row>
    <row r="4019" spans="2:17" x14ac:dyDescent="0.2">
      <c r="B4019" s="22"/>
      <c r="C4019" s="22"/>
      <c r="D4019" s="22"/>
      <c r="E4019" s="22"/>
      <c r="G4019" s="22"/>
      <c r="H4019" s="22"/>
      <c r="I4019" s="22"/>
      <c r="K4019" s="22"/>
      <c r="L4019" s="22"/>
      <c r="M4019" s="22"/>
      <c r="O4019" s="22"/>
      <c r="P4019" s="22"/>
      <c r="Q4019" s="22"/>
    </row>
    <row r="4020" spans="2:17" x14ac:dyDescent="0.2">
      <c r="B4020" s="22"/>
      <c r="C4020" s="22"/>
      <c r="D4020" s="22"/>
      <c r="E4020" s="22"/>
      <c r="G4020" s="22"/>
      <c r="H4020" s="22"/>
      <c r="I4020" s="22"/>
      <c r="K4020" s="22"/>
      <c r="L4020" s="22"/>
      <c r="M4020" s="22"/>
      <c r="O4020" s="22"/>
      <c r="P4020" s="22"/>
      <c r="Q4020" s="22"/>
    </row>
    <row r="4021" spans="2:17" x14ac:dyDescent="0.2">
      <c r="B4021" s="22"/>
      <c r="C4021" s="22"/>
      <c r="D4021" s="22"/>
      <c r="E4021" s="22"/>
      <c r="G4021" s="22"/>
      <c r="H4021" s="22"/>
      <c r="I4021" s="22"/>
      <c r="K4021" s="22"/>
      <c r="L4021" s="22"/>
      <c r="M4021" s="22"/>
      <c r="O4021" s="22"/>
      <c r="P4021" s="22"/>
      <c r="Q4021" s="22"/>
    </row>
    <row r="4022" spans="2:17" x14ac:dyDescent="0.2">
      <c r="B4022" s="22"/>
      <c r="C4022" s="22"/>
      <c r="D4022" s="22"/>
      <c r="E4022" s="22"/>
      <c r="G4022" s="22"/>
      <c r="H4022" s="22"/>
      <c r="I4022" s="22"/>
      <c r="K4022" s="22"/>
      <c r="L4022" s="22"/>
      <c r="M4022" s="22"/>
      <c r="O4022" s="22"/>
      <c r="P4022" s="22"/>
      <c r="Q4022" s="22"/>
    </row>
    <row r="4023" spans="2:17" x14ac:dyDescent="0.2">
      <c r="B4023" s="22"/>
      <c r="C4023" s="22"/>
      <c r="D4023" s="22"/>
      <c r="E4023" s="22"/>
      <c r="G4023" s="22"/>
      <c r="H4023" s="22"/>
      <c r="I4023" s="22"/>
      <c r="K4023" s="22"/>
      <c r="L4023" s="22"/>
      <c r="M4023" s="22"/>
      <c r="O4023" s="22"/>
      <c r="P4023" s="22"/>
      <c r="Q4023" s="22"/>
    </row>
    <row r="4024" spans="2:17" x14ac:dyDescent="0.2">
      <c r="B4024" s="22"/>
      <c r="C4024" s="22"/>
      <c r="D4024" s="22"/>
      <c r="E4024" s="22"/>
      <c r="G4024" s="22"/>
      <c r="H4024" s="22"/>
      <c r="I4024" s="22"/>
      <c r="K4024" s="22"/>
      <c r="L4024" s="22"/>
      <c r="M4024" s="22"/>
      <c r="O4024" s="22"/>
      <c r="P4024" s="22"/>
      <c r="Q4024" s="22"/>
    </row>
    <row r="4025" spans="2:17" x14ac:dyDescent="0.2">
      <c r="B4025" s="22"/>
      <c r="C4025" s="22"/>
      <c r="D4025" s="22"/>
      <c r="E4025" s="22"/>
      <c r="G4025" s="22"/>
      <c r="H4025" s="22"/>
      <c r="I4025" s="22"/>
      <c r="K4025" s="22"/>
      <c r="L4025" s="22"/>
      <c r="M4025" s="22"/>
      <c r="O4025" s="22"/>
      <c r="P4025" s="22"/>
      <c r="Q4025" s="22"/>
    </row>
    <row r="4026" spans="2:17" x14ac:dyDescent="0.2">
      <c r="B4026" s="22"/>
      <c r="C4026" s="22"/>
      <c r="D4026" s="22"/>
      <c r="E4026" s="22"/>
      <c r="G4026" s="22"/>
      <c r="H4026" s="22"/>
      <c r="I4026" s="22"/>
      <c r="K4026" s="22"/>
      <c r="L4026" s="22"/>
      <c r="M4026" s="22"/>
      <c r="O4026" s="22"/>
      <c r="P4026" s="22"/>
      <c r="Q4026" s="22"/>
    </row>
    <row r="4027" spans="2:17" x14ac:dyDescent="0.2">
      <c r="B4027" s="22"/>
      <c r="C4027" s="22"/>
      <c r="D4027" s="22"/>
      <c r="E4027" s="22"/>
      <c r="G4027" s="22"/>
      <c r="H4027" s="22"/>
      <c r="I4027" s="22"/>
      <c r="K4027" s="22"/>
      <c r="L4027" s="22"/>
      <c r="M4027" s="22"/>
      <c r="O4027" s="22"/>
      <c r="P4027" s="22"/>
      <c r="Q4027" s="22"/>
    </row>
    <row r="4028" spans="2:17" x14ac:dyDescent="0.2">
      <c r="B4028" s="22"/>
      <c r="C4028" s="22"/>
      <c r="D4028" s="22"/>
      <c r="E4028" s="22"/>
      <c r="G4028" s="22"/>
      <c r="H4028" s="22"/>
      <c r="I4028" s="22"/>
      <c r="K4028" s="22"/>
      <c r="L4028" s="22"/>
      <c r="M4028" s="22"/>
      <c r="O4028" s="22"/>
      <c r="P4028" s="22"/>
      <c r="Q4028" s="22"/>
    </row>
    <row r="4029" spans="2:17" x14ac:dyDescent="0.2">
      <c r="B4029" s="22"/>
      <c r="C4029" s="22"/>
      <c r="D4029" s="22"/>
      <c r="E4029" s="22"/>
      <c r="G4029" s="22"/>
      <c r="H4029" s="22"/>
      <c r="I4029" s="22"/>
      <c r="K4029" s="22"/>
      <c r="L4029" s="22"/>
      <c r="M4029" s="22"/>
      <c r="O4029" s="22"/>
      <c r="P4029" s="22"/>
      <c r="Q4029" s="22"/>
    </row>
    <row r="4030" spans="2:17" x14ac:dyDescent="0.2">
      <c r="B4030" s="22"/>
      <c r="C4030" s="22"/>
      <c r="D4030" s="22"/>
      <c r="E4030" s="22"/>
      <c r="G4030" s="22"/>
      <c r="H4030" s="22"/>
      <c r="I4030" s="22"/>
      <c r="K4030" s="22"/>
      <c r="L4030" s="22"/>
      <c r="M4030" s="22"/>
      <c r="O4030" s="22"/>
      <c r="P4030" s="22"/>
      <c r="Q4030" s="22"/>
    </row>
    <row r="4031" spans="2:17" x14ac:dyDescent="0.2">
      <c r="B4031" s="22"/>
      <c r="C4031" s="22"/>
      <c r="D4031" s="22"/>
      <c r="E4031" s="22"/>
      <c r="G4031" s="22"/>
      <c r="H4031" s="22"/>
      <c r="I4031" s="22"/>
      <c r="K4031" s="22"/>
      <c r="L4031" s="22"/>
      <c r="M4031" s="22"/>
      <c r="O4031" s="22"/>
      <c r="P4031" s="22"/>
      <c r="Q4031" s="22"/>
    </row>
    <row r="4032" spans="2:17" x14ac:dyDescent="0.2">
      <c r="B4032" s="22"/>
      <c r="C4032" s="22"/>
      <c r="D4032" s="22"/>
      <c r="E4032" s="22"/>
      <c r="G4032" s="22"/>
      <c r="H4032" s="22"/>
      <c r="I4032" s="22"/>
      <c r="K4032" s="22"/>
      <c r="L4032" s="22"/>
      <c r="M4032" s="22"/>
      <c r="O4032" s="22"/>
      <c r="P4032" s="22"/>
      <c r="Q4032" s="22"/>
    </row>
    <row r="4033" spans="2:17" x14ac:dyDescent="0.2">
      <c r="B4033" s="22"/>
      <c r="C4033" s="22"/>
      <c r="D4033" s="22"/>
      <c r="E4033" s="22"/>
      <c r="G4033" s="22"/>
      <c r="H4033" s="22"/>
      <c r="I4033" s="22"/>
      <c r="K4033" s="22"/>
      <c r="L4033" s="22"/>
      <c r="M4033" s="22"/>
      <c r="O4033" s="22"/>
      <c r="P4033" s="22"/>
      <c r="Q4033" s="22"/>
    </row>
    <row r="4034" spans="2:17" x14ac:dyDescent="0.2">
      <c r="B4034" s="22"/>
      <c r="C4034" s="22"/>
      <c r="D4034" s="22"/>
      <c r="E4034" s="22"/>
      <c r="G4034" s="22"/>
      <c r="H4034" s="22"/>
      <c r="I4034" s="22"/>
      <c r="K4034" s="22"/>
      <c r="L4034" s="22"/>
      <c r="M4034" s="22"/>
      <c r="O4034" s="22"/>
      <c r="P4034" s="22"/>
      <c r="Q4034" s="22"/>
    </row>
    <row r="4035" spans="2:17" x14ac:dyDescent="0.2">
      <c r="B4035" s="22"/>
      <c r="C4035" s="22"/>
      <c r="D4035" s="22"/>
      <c r="E4035" s="22"/>
      <c r="G4035" s="22"/>
      <c r="H4035" s="22"/>
      <c r="I4035" s="22"/>
      <c r="K4035" s="22"/>
      <c r="L4035" s="22"/>
      <c r="M4035" s="22"/>
      <c r="O4035" s="22"/>
      <c r="P4035" s="22"/>
      <c r="Q4035" s="22"/>
    </row>
    <row r="4036" spans="2:17" x14ac:dyDescent="0.2">
      <c r="B4036" s="22"/>
      <c r="C4036" s="22"/>
      <c r="D4036" s="22"/>
      <c r="E4036" s="22"/>
      <c r="G4036" s="22"/>
      <c r="H4036" s="22"/>
      <c r="I4036" s="22"/>
      <c r="K4036" s="22"/>
      <c r="L4036" s="22"/>
      <c r="M4036" s="22"/>
      <c r="O4036" s="22"/>
      <c r="P4036" s="22"/>
      <c r="Q4036" s="22"/>
    </row>
    <row r="4037" spans="2:17" x14ac:dyDescent="0.2">
      <c r="B4037" s="22"/>
      <c r="C4037" s="22"/>
      <c r="D4037" s="22"/>
      <c r="E4037" s="22"/>
      <c r="G4037" s="22"/>
      <c r="H4037" s="22"/>
      <c r="I4037" s="22"/>
      <c r="K4037" s="22"/>
      <c r="L4037" s="22"/>
      <c r="M4037" s="22"/>
      <c r="O4037" s="22"/>
      <c r="P4037" s="22"/>
      <c r="Q4037" s="22"/>
    </row>
    <row r="4038" spans="2:17" x14ac:dyDescent="0.2">
      <c r="B4038" s="22"/>
      <c r="C4038" s="22"/>
      <c r="D4038" s="22"/>
      <c r="E4038" s="22"/>
      <c r="G4038" s="22"/>
      <c r="H4038" s="22"/>
      <c r="I4038" s="22"/>
      <c r="K4038" s="22"/>
      <c r="L4038" s="22"/>
      <c r="M4038" s="22"/>
      <c r="O4038" s="22"/>
      <c r="P4038" s="22"/>
      <c r="Q4038" s="22"/>
    </row>
    <row r="4039" spans="2:17" x14ac:dyDescent="0.2">
      <c r="B4039" s="22"/>
      <c r="C4039" s="22"/>
      <c r="D4039" s="22"/>
      <c r="E4039" s="22"/>
      <c r="G4039" s="22"/>
      <c r="H4039" s="22"/>
      <c r="I4039" s="22"/>
      <c r="K4039" s="22"/>
      <c r="L4039" s="22"/>
      <c r="M4039" s="22"/>
      <c r="O4039" s="22"/>
      <c r="P4039" s="22"/>
      <c r="Q4039" s="22"/>
    </row>
    <row r="4040" spans="2:17" x14ac:dyDescent="0.2">
      <c r="B4040" s="22"/>
      <c r="C4040" s="22"/>
      <c r="D4040" s="22"/>
      <c r="E4040" s="22"/>
      <c r="G4040" s="22"/>
      <c r="H4040" s="22"/>
      <c r="I4040" s="22"/>
      <c r="K4040" s="22"/>
      <c r="L4040" s="22"/>
      <c r="M4040" s="22"/>
      <c r="O4040" s="22"/>
      <c r="P4040" s="22"/>
      <c r="Q4040" s="22"/>
    </row>
    <row r="4041" spans="2:17" x14ac:dyDescent="0.2">
      <c r="B4041" s="22"/>
      <c r="C4041" s="22"/>
      <c r="D4041" s="22"/>
      <c r="E4041" s="22"/>
      <c r="G4041" s="22"/>
      <c r="H4041" s="22"/>
      <c r="I4041" s="22"/>
      <c r="K4041" s="22"/>
      <c r="L4041" s="22"/>
      <c r="M4041" s="22"/>
      <c r="O4041" s="22"/>
      <c r="P4041" s="22"/>
      <c r="Q4041" s="22"/>
    </row>
    <row r="4042" spans="2:17" x14ac:dyDescent="0.2">
      <c r="B4042" s="22"/>
      <c r="C4042" s="22"/>
      <c r="D4042" s="22"/>
      <c r="E4042" s="22"/>
      <c r="G4042" s="22"/>
      <c r="H4042" s="22"/>
      <c r="I4042" s="22"/>
      <c r="K4042" s="22"/>
      <c r="L4042" s="22"/>
      <c r="M4042" s="22"/>
      <c r="O4042" s="22"/>
      <c r="P4042" s="22"/>
      <c r="Q4042" s="22"/>
    </row>
    <row r="4043" spans="2:17" x14ac:dyDescent="0.2">
      <c r="B4043" s="22"/>
      <c r="C4043" s="22"/>
      <c r="D4043" s="22"/>
      <c r="E4043" s="22"/>
      <c r="G4043" s="22"/>
      <c r="H4043" s="22"/>
      <c r="I4043" s="22"/>
      <c r="K4043" s="22"/>
      <c r="L4043" s="22"/>
      <c r="M4043" s="22"/>
      <c r="O4043" s="22"/>
      <c r="P4043" s="22"/>
      <c r="Q4043" s="22"/>
    </row>
    <row r="4044" spans="2:17" x14ac:dyDescent="0.2">
      <c r="B4044" s="22"/>
      <c r="C4044" s="22"/>
      <c r="D4044" s="22"/>
      <c r="E4044" s="22"/>
      <c r="G4044" s="22"/>
      <c r="H4044" s="22"/>
      <c r="I4044" s="22"/>
      <c r="K4044" s="22"/>
      <c r="L4044" s="22"/>
      <c r="M4044" s="22"/>
      <c r="O4044" s="22"/>
      <c r="P4044" s="22"/>
      <c r="Q4044" s="22"/>
    </row>
    <row r="4045" spans="2:17" x14ac:dyDescent="0.2">
      <c r="B4045" s="22"/>
      <c r="C4045" s="22"/>
      <c r="D4045" s="22"/>
      <c r="E4045" s="22"/>
      <c r="G4045" s="22"/>
      <c r="H4045" s="22"/>
      <c r="I4045" s="22"/>
      <c r="K4045" s="22"/>
      <c r="L4045" s="22"/>
      <c r="M4045" s="22"/>
      <c r="O4045" s="22"/>
      <c r="P4045" s="22"/>
      <c r="Q4045" s="22"/>
    </row>
    <row r="4046" spans="2:17" x14ac:dyDescent="0.2">
      <c r="B4046" s="22"/>
      <c r="C4046" s="22"/>
      <c r="D4046" s="22"/>
      <c r="E4046" s="22"/>
      <c r="G4046" s="22"/>
      <c r="H4046" s="22"/>
      <c r="I4046" s="22"/>
      <c r="K4046" s="22"/>
      <c r="L4046" s="22"/>
      <c r="M4046" s="22"/>
      <c r="O4046" s="22"/>
      <c r="P4046" s="22"/>
      <c r="Q4046" s="22"/>
    </row>
    <row r="4047" spans="2:17" x14ac:dyDescent="0.2">
      <c r="B4047" s="22"/>
      <c r="C4047" s="22"/>
      <c r="D4047" s="22"/>
      <c r="E4047" s="22"/>
      <c r="G4047" s="22"/>
      <c r="H4047" s="22"/>
      <c r="I4047" s="22"/>
      <c r="K4047" s="22"/>
      <c r="L4047" s="22"/>
      <c r="M4047" s="22"/>
      <c r="O4047" s="22"/>
      <c r="P4047" s="22"/>
      <c r="Q4047" s="22"/>
    </row>
    <row r="4048" spans="2:17" x14ac:dyDescent="0.2">
      <c r="B4048" s="22"/>
      <c r="C4048" s="22"/>
      <c r="D4048" s="22"/>
      <c r="E4048" s="22"/>
      <c r="G4048" s="22"/>
      <c r="H4048" s="22"/>
      <c r="I4048" s="22"/>
      <c r="K4048" s="22"/>
      <c r="L4048" s="22"/>
      <c r="M4048" s="22"/>
      <c r="O4048" s="22"/>
      <c r="P4048" s="22"/>
      <c r="Q4048" s="22"/>
    </row>
    <row r="4049" spans="2:17" x14ac:dyDescent="0.2">
      <c r="B4049" s="22"/>
      <c r="C4049" s="22"/>
      <c r="D4049" s="22"/>
      <c r="E4049" s="22"/>
      <c r="G4049" s="22"/>
      <c r="H4049" s="22"/>
      <c r="I4049" s="22"/>
      <c r="K4049" s="22"/>
      <c r="L4049" s="22"/>
      <c r="M4049" s="22"/>
      <c r="O4049" s="22"/>
      <c r="P4049" s="22"/>
      <c r="Q4049" s="22"/>
    </row>
    <row r="4050" spans="2:17" x14ac:dyDescent="0.2">
      <c r="B4050" s="22"/>
      <c r="C4050" s="22"/>
      <c r="D4050" s="22"/>
      <c r="E4050" s="22"/>
      <c r="G4050" s="22"/>
      <c r="H4050" s="22"/>
      <c r="I4050" s="22"/>
      <c r="K4050" s="22"/>
      <c r="L4050" s="22"/>
      <c r="M4050" s="22"/>
      <c r="O4050" s="22"/>
      <c r="P4050" s="22"/>
      <c r="Q4050" s="22"/>
    </row>
    <row r="4051" spans="2:17" x14ac:dyDescent="0.2">
      <c r="B4051" s="22"/>
      <c r="C4051" s="22"/>
      <c r="D4051" s="22"/>
      <c r="E4051" s="22"/>
      <c r="G4051" s="22"/>
      <c r="H4051" s="22"/>
      <c r="I4051" s="22"/>
      <c r="K4051" s="22"/>
      <c r="L4051" s="22"/>
      <c r="M4051" s="22"/>
      <c r="O4051" s="22"/>
      <c r="P4051" s="22"/>
      <c r="Q4051" s="22"/>
    </row>
    <row r="4052" spans="2:17" x14ac:dyDescent="0.2">
      <c r="B4052" s="22"/>
      <c r="C4052" s="22"/>
      <c r="D4052" s="22"/>
      <c r="E4052" s="22"/>
      <c r="G4052" s="22"/>
      <c r="H4052" s="22"/>
      <c r="I4052" s="22"/>
      <c r="K4052" s="22"/>
      <c r="L4052" s="22"/>
      <c r="M4052" s="22"/>
      <c r="O4052" s="22"/>
      <c r="P4052" s="22"/>
      <c r="Q4052" s="22"/>
    </row>
    <row r="4053" spans="2:17" x14ac:dyDescent="0.2">
      <c r="B4053" s="22"/>
      <c r="C4053" s="22"/>
      <c r="D4053" s="22"/>
      <c r="E4053" s="22"/>
      <c r="G4053" s="22"/>
      <c r="H4053" s="22"/>
      <c r="I4053" s="22"/>
      <c r="K4053" s="22"/>
      <c r="L4053" s="22"/>
      <c r="M4053" s="22"/>
      <c r="O4053" s="22"/>
      <c r="P4053" s="22"/>
      <c r="Q4053" s="22"/>
    </row>
    <row r="4054" spans="2:17" x14ac:dyDescent="0.2">
      <c r="B4054" s="22"/>
      <c r="C4054" s="22"/>
      <c r="D4054" s="22"/>
      <c r="E4054" s="22"/>
      <c r="G4054" s="22"/>
      <c r="H4054" s="22"/>
      <c r="I4054" s="22"/>
      <c r="K4054" s="22"/>
      <c r="L4054" s="22"/>
      <c r="M4054" s="22"/>
      <c r="O4054" s="22"/>
      <c r="P4054" s="22"/>
      <c r="Q4054" s="22"/>
    </row>
    <row r="4055" spans="2:17" x14ac:dyDescent="0.2">
      <c r="B4055" s="22"/>
      <c r="C4055" s="22"/>
      <c r="D4055" s="22"/>
      <c r="E4055" s="22"/>
      <c r="G4055" s="22"/>
      <c r="H4055" s="22"/>
      <c r="I4055" s="22"/>
      <c r="K4055" s="22"/>
      <c r="L4055" s="22"/>
      <c r="M4055" s="22"/>
      <c r="O4055" s="22"/>
      <c r="P4055" s="22"/>
      <c r="Q4055" s="22"/>
    </row>
    <row r="4056" spans="2:17" x14ac:dyDescent="0.2">
      <c r="B4056" s="22"/>
      <c r="C4056" s="22"/>
      <c r="D4056" s="22"/>
      <c r="E4056" s="22"/>
      <c r="G4056" s="22"/>
      <c r="H4056" s="22"/>
      <c r="I4056" s="22"/>
      <c r="K4056" s="22"/>
      <c r="L4056" s="22"/>
      <c r="M4056" s="22"/>
      <c r="O4056" s="22"/>
      <c r="P4056" s="22"/>
      <c r="Q4056" s="22"/>
    </row>
    <row r="4057" spans="2:17" x14ac:dyDescent="0.2">
      <c r="B4057" s="22"/>
      <c r="C4057" s="22"/>
      <c r="D4057" s="22"/>
      <c r="E4057" s="22"/>
      <c r="G4057" s="22"/>
      <c r="H4057" s="22"/>
      <c r="I4057" s="22"/>
      <c r="K4057" s="22"/>
      <c r="L4057" s="22"/>
      <c r="M4057" s="22"/>
      <c r="O4057" s="22"/>
      <c r="P4057" s="22"/>
      <c r="Q4057" s="22"/>
    </row>
    <row r="4058" spans="2:17" x14ac:dyDescent="0.2">
      <c r="B4058" s="22"/>
      <c r="C4058" s="22"/>
      <c r="D4058" s="22"/>
      <c r="E4058" s="22"/>
      <c r="G4058" s="22"/>
      <c r="H4058" s="22"/>
      <c r="I4058" s="22"/>
      <c r="K4058" s="22"/>
      <c r="L4058" s="22"/>
      <c r="M4058" s="22"/>
      <c r="O4058" s="22"/>
      <c r="P4058" s="22"/>
      <c r="Q4058" s="22"/>
    </row>
    <row r="4059" spans="2:17" x14ac:dyDescent="0.2">
      <c r="B4059" s="22"/>
      <c r="C4059" s="22"/>
      <c r="D4059" s="22"/>
      <c r="E4059" s="22"/>
      <c r="G4059" s="22"/>
      <c r="H4059" s="22"/>
      <c r="I4059" s="22"/>
      <c r="K4059" s="22"/>
      <c r="L4059" s="22"/>
      <c r="M4059" s="22"/>
      <c r="O4059" s="22"/>
      <c r="P4059" s="22"/>
      <c r="Q4059" s="22"/>
    </row>
    <row r="4060" spans="2:17" x14ac:dyDescent="0.2">
      <c r="B4060" s="22"/>
      <c r="C4060" s="22"/>
      <c r="D4060" s="22"/>
      <c r="E4060" s="22"/>
      <c r="G4060" s="22"/>
      <c r="H4060" s="22"/>
      <c r="I4060" s="22"/>
      <c r="K4060" s="22"/>
      <c r="L4060" s="22"/>
      <c r="M4060" s="22"/>
      <c r="O4060" s="22"/>
      <c r="P4060" s="22"/>
      <c r="Q4060" s="22"/>
    </row>
    <row r="4061" spans="2:17" x14ac:dyDescent="0.2">
      <c r="B4061" s="22"/>
      <c r="C4061" s="22"/>
      <c r="D4061" s="22"/>
      <c r="E4061" s="22"/>
      <c r="G4061" s="22"/>
      <c r="H4061" s="22"/>
      <c r="I4061" s="22"/>
      <c r="K4061" s="22"/>
      <c r="L4061" s="22"/>
      <c r="M4061" s="22"/>
      <c r="O4061" s="22"/>
      <c r="P4061" s="22"/>
      <c r="Q4061" s="22"/>
    </row>
    <row r="4062" spans="2:17" x14ac:dyDescent="0.2">
      <c r="B4062" s="22"/>
      <c r="C4062" s="22"/>
      <c r="D4062" s="22"/>
      <c r="E4062" s="22"/>
      <c r="G4062" s="22"/>
      <c r="H4062" s="22"/>
      <c r="I4062" s="22"/>
      <c r="K4062" s="22"/>
      <c r="L4062" s="22"/>
      <c r="M4062" s="22"/>
      <c r="O4062" s="22"/>
      <c r="P4062" s="22"/>
      <c r="Q4062" s="22"/>
    </row>
    <row r="4063" spans="2:17" x14ac:dyDescent="0.2">
      <c r="B4063" s="22"/>
      <c r="C4063" s="22"/>
      <c r="D4063" s="22"/>
      <c r="E4063" s="22"/>
      <c r="G4063" s="22"/>
      <c r="H4063" s="22"/>
      <c r="I4063" s="22"/>
      <c r="K4063" s="22"/>
      <c r="L4063" s="22"/>
      <c r="M4063" s="22"/>
      <c r="O4063" s="22"/>
      <c r="P4063" s="22"/>
      <c r="Q4063" s="22"/>
    </row>
    <row r="4064" spans="2:17" x14ac:dyDescent="0.2">
      <c r="B4064" s="22"/>
      <c r="C4064" s="22"/>
      <c r="D4064" s="22"/>
      <c r="E4064" s="22"/>
      <c r="G4064" s="22"/>
      <c r="H4064" s="22"/>
      <c r="I4064" s="22"/>
      <c r="K4064" s="22"/>
      <c r="L4064" s="22"/>
      <c r="M4064" s="22"/>
      <c r="O4064" s="22"/>
      <c r="P4064" s="22"/>
      <c r="Q4064" s="22"/>
    </row>
    <row r="4065" spans="2:17" x14ac:dyDescent="0.2">
      <c r="B4065" s="22"/>
      <c r="C4065" s="22"/>
      <c r="D4065" s="22"/>
      <c r="E4065" s="22"/>
      <c r="G4065" s="22"/>
      <c r="H4065" s="22"/>
      <c r="I4065" s="22"/>
      <c r="K4065" s="22"/>
      <c r="L4065" s="22"/>
      <c r="M4065" s="22"/>
      <c r="O4065" s="22"/>
      <c r="P4065" s="22"/>
      <c r="Q4065" s="22"/>
    </row>
    <row r="4066" spans="2:17" x14ac:dyDescent="0.2">
      <c r="B4066" s="22"/>
      <c r="C4066" s="22"/>
      <c r="D4066" s="22"/>
      <c r="E4066" s="22"/>
      <c r="G4066" s="22"/>
      <c r="H4066" s="22"/>
      <c r="I4066" s="22"/>
      <c r="K4066" s="22"/>
      <c r="L4066" s="22"/>
      <c r="M4066" s="22"/>
      <c r="O4066" s="22"/>
      <c r="P4066" s="22"/>
      <c r="Q4066" s="22"/>
    </row>
    <row r="4067" spans="2:17" x14ac:dyDescent="0.2">
      <c r="B4067" s="22"/>
      <c r="C4067" s="22"/>
      <c r="D4067" s="22"/>
      <c r="E4067" s="22"/>
      <c r="G4067" s="22"/>
      <c r="H4067" s="22"/>
      <c r="I4067" s="22"/>
      <c r="K4067" s="22"/>
      <c r="L4067" s="22"/>
      <c r="M4067" s="22"/>
      <c r="O4067" s="22"/>
      <c r="P4067" s="22"/>
      <c r="Q4067" s="22"/>
    </row>
    <row r="4068" spans="2:17" x14ac:dyDescent="0.2">
      <c r="B4068" s="22"/>
      <c r="C4068" s="22"/>
      <c r="D4068" s="22"/>
      <c r="E4068" s="22"/>
      <c r="G4068" s="22"/>
      <c r="H4068" s="22"/>
      <c r="I4068" s="22"/>
      <c r="K4068" s="22"/>
      <c r="L4068" s="22"/>
      <c r="M4068" s="22"/>
      <c r="O4068" s="22"/>
      <c r="P4068" s="22"/>
      <c r="Q4068" s="22"/>
    </row>
    <row r="4069" spans="2:17" x14ac:dyDescent="0.2">
      <c r="B4069" s="22"/>
      <c r="C4069" s="22"/>
      <c r="D4069" s="22"/>
      <c r="E4069" s="22"/>
      <c r="G4069" s="22"/>
      <c r="H4069" s="22"/>
      <c r="I4069" s="22"/>
      <c r="K4069" s="22"/>
      <c r="L4069" s="22"/>
      <c r="M4069" s="22"/>
      <c r="O4069" s="22"/>
      <c r="P4069" s="22"/>
      <c r="Q4069" s="22"/>
    </row>
    <row r="4070" spans="2:17" x14ac:dyDescent="0.2">
      <c r="B4070" s="22"/>
      <c r="C4070" s="22"/>
      <c r="D4070" s="22"/>
      <c r="E4070" s="22"/>
      <c r="G4070" s="22"/>
      <c r="H4070" s="22"/>
      <c r="I4070" s="22"/>
      <c r="K4070" s="22"/>
      <c r="L4070" s="22"/>
      <c r="M4070" s="22"/>
      <c r="O4070" s="22"/>
      <c r="P4070" s="22"/>
      <c r="Q4070" s="22"/>
    </row>
    <row r="4071" spans="2:17" x14ac:dyDescent="0.2">
      <c r="B4071" s="22"/>
      <c r="C4071" s="22"/>
      <c r="D4071" s="22"/>
      <c r="E4071" s="22"/>
      <c r="G4071" s="22"/>
      <c r="H4071" s="22"/>
      <c r="I4071" s="22"/>
      <c r="K4071" s="22"/>
      <c r="L4071" s="22"/>
      <c r="M4071" s="22"/>
      <c r="O4071" s="22"/>
      <c r="P4071" s="22"/>
      <c r="Q4071" s="22"/>
    </row>
    <row r="4072" spans="2:17" x14ac:dyDescent="0.2">
      <c r="B4072" s="22"/>
      <c r="C4072" s="22"/>
      <c r="D4072" s="22"/>
      <c r="E4072" s="22"/>
      <c r="G4072" s="22"/>
      <c r="H4072" s="22"/>
      <c r="I4072" s="22"/>
      <c r="K4072" s="22"/>
      <c r="L4072" s="22"/>
      <c r="M4072" s="22"/>
      <c r="O4072" s="22"/>
      <c r="P4072" s="22"/>
      <c r="Q4072" s="22"/>
    </row>
    <row r="4073" spans="2:17" x14ac:dyDescent="0.2">
      <c r="B4073" s="22"/>
      <c r="C4073" s="22"/>
      <c r="D4073" s="22"/>
      <c r="E4073" s="22"/>
      <c r="G4073" s="22"/>
      <c r="H4073" s="22"/>
      <c r="I4073" s="22"/>
      <c r="K4073" s="22"/>
      <c r="L4073" s="22"/>
      <c r="M4073" s="22"/>
      <c r="O4073" s="22"/>
      <c r="P4073" s="22"/>
      <c r="Q4073" s="22"/>
    </row>
    <row r="4074" spans="2:17" x14ac:dyDescent="0.2">
      <c r="B4074" s="22"/>
      <c r="C4074" s="22"/>
      <c r="D4074" s="22"/>
      <c r="E4074" s="22"/>
      <c r="G4074" s="22"/>
      <c r="H4074" s="22"/>
      <c r="I4074" s="22"/>
      <c r="K4074" s="22"/>
      <c r="L4074" s="22"/>
      <c r="M4074" s="22"/>
      <c r="O4074" s="22"/>
      <c r="P4074" s="22"/>
      <c r="Q4074" s="22"/>
    </row>
    <row r="4075" spans="2:17" x14ac:dyDescent="0.2">
      <c r="B4075" s="22"/>
      <c r="C4075" s="22"/>
      <c r="D4075" s="22"/>
      <c r="E4075" s="22"/>
      <c r="G4075" s="22"/>
      <c r="H4075" s="22"/>
      <c r="I4075" s="22"/>
      <c r="K4075" s="22"/>
      <c r="L4075" s="22"/>
      <c r="M4075" s="22"/>
      <c r="O4075" s="22"/>
      <c r="P4075" s="22"/>
      <c r="Q4075" s="22"/>
    </row>
    <row r="4076" spans="2:17" x14ac:dyDescent="0.2">
      <c r="B4076" s="22"/>
      <c r="C4076" s="22"/>
      <c r="D4076" s="22"/>
      <c r="E4076" s="22"/>
      <c r="G4076" s="22"/>
      <c r="H4076" s="22"/>
      <c r="I4076" s="22"/>
      <c r="K4076" s="22"/>
      <c r="L4076" s="22"/>
      <c r="M4076" s="22"/>
      <c r="O4076" s="22"/>
      <c r="P4076" s="22"/>
      <c r="Q4076" s="22"/>
    </row>
    <row r="4077" spans="2:17" x14ac:dyDescent="0.2">
      <c r="B4077" s="22"/>
      <c r="C4077" s="22"/>
      <c r="D4077" s="22"/>
      <c r="E4077" s="22"/>
      <c r="G4077" s="22"/>
      <c r="H4077" s="22"/>
      <c r="I4077" s="22"/>
      <c r="K4077" s="22"/>
      <c r="L4077" s="22"/>
      <c r="M4077" s="22"/>
      <c r="O4077" s="22"/>
      <c r="P4077" s="22"/>
      <c r="Q4077" s="22"/>
    </row>
    <row r="4078" spans="2:17" x14ac:dyDescent="0.2">
      <c r="B4078" s="22"/>
      <c r="C4078" s="22"/>
      <c r="D4078" s="22"/>
      <c r="E4078" s="22"/>
      <c r="G4078" s="22"/>
      <c r="H4078" s="22"/>
      <c r="I4078" s="22"/>
      <c r="K4078" s="22"/>
      <c r="L4078" s="22"/>
      <c r="M4078" s="22"/>
      <c r="O4078" s="22"/>
      <c r="P4078" s="22"/>
      <c r="Q4078" s="22"/>
    </row>
    <row r="4079" spans="2:17" x14ac:dyDescent="0.2">
      <c r="B4079" s="22"/>
      <c r="C4079" s="22"/>
      <c r="D4079" s="22"/>
      <c r="E4079" s="22"/>
      <c r="G4079" s="22"/>
      <c r="H4079" s="22"/>
      <c r="I4079" s="22"/>
      <c r="K4079" s="22"/>
      <c r="L4079" s="22"/>
      <c r="M4079" s="22"/>
      <c r="O4079" s="22"/>
      <c r="P4079" s="22"/>
      <c r="Q4079" s="22"/>
    </row>
    <row r="4080" spans="2:17" x14ac:dyDescent="0.2">
      <c r="B4080" s="22"/>
      <c r="C4080" s="22"/>
      <c r="D4080" s="22"/>
      <c r="E4080" s="22"/>
      <c r="G4080" s="22"/>
      <c r="H4080" s="22"/>
      <c r="I4080" s="22"/>
      <c r="K4080" s="22"/>
      <c r="L4080" s="22"/>
      <c r="M4080" s="22"/>
      <c r="O4080" s="22"/>
      <c r="P4080" s="22"/>
      <c r="Q4080" s="22"/>
    </row>
    <row r="4081" spans="2:17" x14ac:dyDescent="0.2">
      <c r="B4081" s="22"/>
      <c r="C4081" s="22"/>
      <c r="D4081" s="22"/>
      <c r="E4081" s="22"/>
      <c r="G4081" s="22"/>
      <c r="H4081" s="22"/>
      <c r="I4081" s="22"/>
      <c r="K4081" s="22"/>
      <c r="L4081" s="22"/>
      <c r="M4081" s="22"/>
      <c r="O4081" s="22"/>
      <c r="P4081" s="22"/>
      <c r="Q4081" s="22"/>
    </row>
    <row r="4082" spans="2:17" x14ac:dyDescent="0.2">
      <c r="B4082" s="22"/>
      <c r="C4082" s="22"/>
      <c r="D4082" s="22"/>
      <c r="E4082" s="22"/>
      <c r="G4082" s="22"/>
      <c r="H4082" s="22"/>
      <c r="I4082" s="22"/>
      <c r="K4082" s="22"/>
      <c r="L4082" s="22"/>
      <c r="M4082" s="22"/>
      <c r="O4082" s="22"/>
      <c r="P4082" s="22"/>
      <c r="Q4082" s="22"/>
    </row>
    <row r="4083" spans="2:17" x14ac:dyDescent="0.2">
      <c r="B4083" s="22"/>
      <c r="C4083" s="22"/>
      <c r="D4083" s="22"/>
      <c r="E4083" s="22"/>
      <c r="G4083" s="22"/>
      <c r="H4083" s="22"/>
      <c r="I4083" s="22"/>
      <c r="K4083" s="22"/>
      <c r="L4083" s="22"/>
      <c r="M4083" s="22"/>
      <c r="O4083" s="22"/>
      <c r="P4083" s="22"/>
      <c r="Q4083" s="22"/>
    </row>
    <row r="4084" spans="2:17" x14ac:dyDescent="0.2">
      <c r="B4084" s="22"/>
      <c r="C4084" s="22"/>
      <c r="D4084" s="22"/>
      <c r="E4084" s="22"/>
      <c r="G4084" s="22"/>
      <c r="H4084" s="22"/>
      <c r="I4084" s="22"/>
      <c r="K4084" s="22"/>
      <c r="L4084" s="22"/>
      <c r="M4084" s="22"/>
      <c r="O4084" s="22"/>
      <c r="P4084" s="22"/>
      <c r="Q4084" s="22"/>
    </row>
    <row r="4085" spans="2:17" x14ac:dyDescent="0.2">
      <c r="B4085" s="22"/>
      <c r="C4085" s="22"/>
      <c r="D4085" s="22"/>
      <c r="E4085" s="22"/>
      <c r="G4085" s="22"/>
      <c r="H4085" s="22"/>
      <c r="I4085" s="22"/>
      <c r="K4085" s="22"/>
      <c r="L4085" s="22"/>
      <c r="M4085" s="22"/>
      <c r="O4085" s="22"/>
      <c r="P4085" s="22"/>
      <c r="Q4085" s="22"/>
    </row>
    <row r="4086" spans="2:17" x14ac:dyDescent="0.2">
      <c r="B4086" s="22"/>
      <c r="C4086" s="22"/>
      <c r="D4086" s="22"/>
      <c r="E4086" s="22"/>
      <c r="G4086" s="22"/>
      <c r="H4086" s="22"/>
      <c r="I4086" s="22"/>
      <c r="K4086" s="22"/>
      <c r="L4086" s="22"/>
      <c r="M4086" s="22"/>
      <c r="O4086" s="22"/>
      <c r="P4086" s="22"/>
      <c r="Q4086" s="22"/>
    </row>
    <row r="4087" spans="2:17" x14ac:dyDescent="0.2">
      <c r="B4087" s="22"/>
      <c r="C4087" s="22"/>
      <c r="D4087" s="22"/>
      <c r="E4087" s="22"/>
      <c r="G4087" s="22"/>
      <c r="H4087" s="22"/>
      <c r="I4087" s="22"/>
      <c r="K4087" s="22"/>
      <c r="L4087" s="22"/>
      <c r="M4087" s="22"/>
      <c r="O4087" s="22"/>
      <c r="P4087" s="22"/>
      <c r="Q4087" s="22"/>
    </row>
    <row r="4088" spans="2:17" x14ac:dyDescent="0.2">
      <c r="B4088" s="22"/>
      <c r="C4088" s="22"/>
      <c r="D4088" s="22"/>
      <c r="E4088" s="22"/>
      <c r="G4088" s="22"/>
      <c r="H4088" s="22"/>
      <c r="I4088" s="22"/>
      <c r="K4088" s="22"/>
      <c r="L4088" s="22"/>
      <c r="M4088" s="22"/>
      <c r="O4088" s="22"/>
      <c r="P4088" s="22"/>
      <c r="Q4088" s="22"/>
    </row>
    <row r="4089" spans="2:17" x14ac:dyDescent="0.2">
      <c r="B4089" s="22"/>
      <c r="C4089" s="22"/>
      <c r="D4089" s="22"/>
      <c r="E4089" s="22"/>
      <c r="G4089" s="22"/>
      <c r="H4089" s="22"/>
      <c r="I4089" s="22"/>
      <c r="K4089" s="22"/>
      <c r="L4089" s="22"/>
      <c r="M4089" s="22"/>
      <c r="O4089" s="22"/>
      <c r="P4089" s="22"/>
      <c r="Q4089" s="22"/>
    </row>
    <row r="4090" spans="2:17" x14ac:dyDescent="0.2">
      <c r="B4090" s="22"/>
      <c r="C4090" s="22"/>
      <c r="D4090" s="22"/>
      <c r="E4090" s="22"/>
      <c r="G4090" s="22"/>
      <c r="H4090" s="22"/>
      <c r="I4090" s="22"/>
      <c r="K4090" s="22"/>
      <c r="L4090" s="22"/>
      <c r="M4090" s="22"/>
      <c r="O4090" s="22"/>
      <c r="P4090" s="22"/>
      <c r="Q4090" s="22"/>
    </row>
    <row r="4091" spans="2:17" x14ac:dyDescent="0.2">
      <c r="B4091" s="22"/>
      <c r="C4091" s="22"/>
      <c r="D4091" s="22"/>
      <c r="E4091" s="22"/>
      <c r="G4091" s="22"/>
      <c r="H4091" s="22"/>
      <c r="I4091" s="22"/>
      <c r="K4091" s="22"/>
      <c r="L4091" s="22"/>
      <c r="M4091" s="22"/>
      <c r="O4091" s="22"/>
      <c r="P4091" s="22"/>
      <c r="Q4091" s="22"/>
    </row>
    <row r="4092" spans="2:17" x14ac:dyDescent="0.2">
      <c r="B4092" s="22"/>
      <c r="C4092" s="22"/>
      <c r="D4092" s="22"/>
      <c r="E4092" s="22"/>
      <c r="G4092" s="22"/>
      <c r="H4092" s="22"/>
      <c r="I4092" s="22"/>
      <c r="K4092" s="22"/>
      <c r="L4092" s="22"/>
      <c r="M4092" s="22"/>
      <c r="O4092" s="22"/>
      <c r="P4092" s="22"/>
      <c r="Q4092" s="22"/>
    </row>
    <row r="4093" spans="2:17" x14ac:dyDescent="0.2">
      <c r="B4093" s="22"/>
      <c r="C4093" s="22"/>
      <c r="D4093" s="22"/>
      <c r="E4093" s="22"/>
      <c r="G4093" s="22"/>
      <c r="H4093" s="22"/>
      <c r="I4093" s="22"/>
      <c r="K4093" s="22"/>
      <c r="L4093" s="22"/>
      <c r="M4093" s="22"/>
      <c r="O4093" s="22"/>
      <c r="P4093" s="22"/>
      <c r="Q4093" s="22"/>
    </row>
    <row r="4094" spans="2:17" x14ac:dyDescent="0.2">
      <c r="B4094" s="22"/>
      <c r="C4094" s="22"/>
      <c r="D4094" s="22"/>
      <c r="E4094" s="22"/>
      <c r="G4094" s="22"/>
      <c r="H4094" s="22"/>
      <c r="I4094" s="22"/>
      <c r="K4094" s="22"/>
      <c r="L4094" s="22"/>
      <c r="M4094" s="22"/>
      <c r="O4094" s="22"/>
      <c r="P4094" s="22"/>
      <c r="Q4094" s="22"/>
    </row>
    <row r="4095" spans="2:17" x14ac:dyDescent="0.2">
      <c r="B4095" s="22"/>
      <c r="C4095" s="22"/>
      <c r="D4095" s="22"/>
      <c r="E4095" s="22"/>
      <c r="G4095" s="22"/>
      <c r="H4095" s="22"/>
      <c r="I4095" s="22"/>
      <c r="K4095" s="22"/>
      <c r="L4095" s="22"/>
      <c r="M4095" s="22"/>
      <c r="O4095" s="22"/>
      <c r="P4095" s="22"/>
      <c r="Q4095" s="22"/>
    </row>
    <row r="4096" spans="2:17" x14ac:dyDescent="0.2">
      <c r="B4096" s="22"/>
      <c r="C4096" s="22"/>
      <c r="D4096" s="22"/>
      <c r="E4096" s="22"/>
      <c r="G4096" s="22"/>
      <c r="H4096" s="22"/>
      <c r="I4096" s="22"/>
      <c r="K4096" s="22"/>
      <c r="L4096" s="22"/>
      <c r="M4096" s="22"/>
      <c r="O4096" s="22"/>
      <c r="P4096" s="22"/>
      <c r="Q4096" s="22"/>
    </row>
    <row r="4097" spans="2:17" x14ac:dyDescent="0.2">
      <c r="B4097" s="22"/>
      <c r="C4097" s="22"/>
      <c r="D4097" s="22"/>
      <c r="E4097" s="22"/>
      <c r="G4097" s="22"/>
      <c r="H4097" s="22"/>
      <c r="I4097" s="22"/>
      <c r="K4097" s="22"/>
      <c r="L4097" s="22"/>
      <c r="M4097" s="22"/>
      <c r="O4097" s="22"/>
      <c r="P4097" s="22"/>
      <c r="Q4097" s="22"/>
    </row>
    <row r="4098" spans="2:17" x14ac:dyDescent="0.2">
      <c r="B4098" s="22"/>
      <c r="C4098" s="22"/>
      <c r="D4098" s="22"/>
      <c r="E4098" s="22"/>
      <c r="G4098" s="22"/>
      <c r="H4098" s="22"/>
      <c r="I4098" s="22"/>
      <c r="K4098" s="22"/>
      <c r="L4098" s="22"/>
      <c r="M4098" s="22"/>
      <c r="O4098" s="22"/>
      <c r="P4098" s="22"/>
      <c r="Q4098" s="22"/>
    </row>
    <row r="4099" spans="2:17" x14ac:dyDescent="0.2">
      <c r="B4099" s="22"/>
      <c r="C4099" s="22"/>
      <c r="D4099" s="22"/>
      <c r="E4099" s="22"/>
      <c r="G4099" s="22"/>
      <c r="H4099" s="22"/>
      <c r="I4099" s="22"/>
      <c r="K4099" s="22"/>
      <c r="L4099" s="22"/>
      <c r="M4099" s="22"/>
      <c r="O4099" s="22"/>
      <c r="P4099" s="22"/>
      <c r="Q4099" s="22"/>
    </row>
    <row r="4100" spans="2:17" x14ac:dyDescent="0.2">
      <c r="B4100" s="22"/>
      <c r="C4100" s="22"/>
      <c r="D4100" s="22"/>
      <c r="E4100" s="22"/>
      <c r="G4100" s="22"/>
      <c r="H4100" s="22"/>
      <c r="I4100" s="22"/>
      <c r="K4100" s="22"/>
      <c r="L4100" s="22"/>
      <c r="M4100" s="22"/>
      <c r="O4100" s="22"/>
      <c r="P4100" s="22"/>
      <c r="Q4100" s="22"/>
    </row>
    <row r="4101" spans="2:17" x14ac:dyDescent="0.2">
      <c r="B4101" s="22"/>
      <c r="C4101" s="22"/>
      <c r="D4101" s="22"/>
      <c r="E4101" s="22"/>
      <c r="G4101" s="22"/>
      <c r="H4101" s="22"/>
      <c r="I4101" s="22"/>
      <c r="K4101" s="22"/>
      <c r="L4101" s="22"/>
      <c r="M4101" s="22"/>
      <c r="O4101" s="22"/>
      <c r="P4101" s="22"/>
      <c r="Q4101" s="22"/>
    </row>
    <row r="4102" spans="2:17" x14ac:dyDescent="0.2">
      <c r="B4102" s="22"/>
      <c r="C4102" s="22"/>
      <c r="D4102" s="22"/>
      <c r="E4102" s="22"/>
      <c r="G4102" s="22"/>
      <c r="H4102" s="22"/>
      <c r="I4102" s="22"/>
      <c r="K4102" s="22"/>
      <c r="L4102" s="22"/>
      <c r="M4102" s="22"/>
      <c r="O4102" s="22"/>
      <c r="P4102" s="22"/>
      <c r="Q4102" s="22"/>
    </row>
    <row r="4103" spans="2:17" x14ac:dyDescent="0.2">
      <c r="B4103" s="22"/>
      <c r="C4103" s="22"/>
      <c r="D4103" s="22"/>
      <c r="E4103" s="22"/>
      <c r="G4103" s="22"/>
      <c r="H4103" s="22"/>
      <c r="I4103" s="22"/>
      <c r="K4103" s="22"/>
      <c r="L4103" s="22"/>
      <c r="M4103" s="22"/>
      <c r="O4103" s="22"/>
      <c r="P4103" s="22"/>
      <c r="Q4103" s="22"/>
    </row>
    <row r="4104" spans="2:17" x14ac:dyDescent="0.2">
      <c r="B4104" s="22"/>
      <c r="C4104" s="22"/>
      <c r="D4104" s="22"/>
      <c r="E4104" s="22"/>
      <c r="G4104" s="22"/>
      <c r="H4104" s="22"/>
      <c r="I4104" s="22"/>
      <c r="K4104" s="22"/>
      <c r="L4104" s="22"/>
      <c r="M4104" s="22"/>
      <c r="O4104" s="22"/>
      <c r="P4104" s="22"/>
      <c r="Q4104" s="22"/>
    </row>
    <row r="4105" spans="2:17" x14ac:dyDescent="0.2">
      <c r="B4105" s="22"/>
      <c r="C4105" s="22"/>
      <c r="D4105" s="22"/>
      <c r="E4105" s="22"/>
      <c r="G4105" s="22"/>
      <c r="H4105" s="22"/>
      <c r="I4105" s="22"/>
      <c r="K4105" s="22"/>
      <c r="L4105" s="22"/>
      <c r="M4105" s="22"/>
      <c r="O4105" s="22"/>
      <c r="P4105" s="22"/>
      <c r="Q4105" s="22"/>
    </row>
    <row r="4106" spans="2:17" x14ac:dyDescent="0.2">
      <c r="B4106" s="22"/>
      <c r="C4106" s="22"/>
      <c r="D4106" s="22"/>
      <c r="E4106" s="22"/>
      <c r="G4106" s="22"/>
      <c r="H4106" s="22"/>
      <c r="I4106" s="22"/>
      <c r="K4106" s="22"/>
      <c r="L4106" s="22"/>
      <c r="M4106" s="22"/>
      <c r="O4106" s="22"/>
      <c r="P4106" s="22"/>
      <c r="Q4106" s="22"/>
    </row>
    <row r="4107" spans="2:17" x14ac:dyDescent="0.2">
      <c r="B4107" s="22"/>
      <c r="C4107" s="22"/>
      <c r="D4107" s="22"/>
      <c r="E4107" s="22"/>
      <c r="G4107" s="22"/>
      <c r="H4107" s="22"/>
      <c r="I4107" s="22"/>
      <c r="K4107" s="22"/>
      <c r="L4107" s="22"/>
      <c r="M4107" s="22"/>
      <c r="O4107" s="22"/>
      <c r="P4107" s="22"/>
      <c r="Q4107" s="22"/>
    </row>
    <row r="4108" spans="2:17" x14ac:dyDescent="0.2">
      <c r="B4108" s="22"/>
      <c r="C4108" s="22"/>
      <c r="D4108" s="22"/>
      <c r="E4108" s="22"/>
      <c r="G4108" s="22"/>
      <c r="H4108" s="22"/>
      <c r="I4108" s="22"/>
      <c r="K4108" s="22"/>
      <c r="L4108" s="22"/>
      <c r="M4108" s="22"/>
      <c r="O4108" s="22"/>
      <c r="P4108" s="22"/>
      <c r="Q4108" s="22"/>
    </row>
    <row r="4109" spans="2:17" x14ac:dyDescent="0.2">
      <c r="B4109" s="22"/>
      <c r="C4109" s="22"/>
      <c r="D4109" s="22"/>
      <c r="E4109" s="22"/>
      <c r="G4109" s="22"/>
      <c r="H4109" s="22"/>
      <c r="I4109" s="22"/>
      <c r="K4109" s="22"/>
      <c r="L4109" s="22"/>
      <c r="M4109" s="22"/>
      <c r="O4109" s="22"/>
      <c r="P4109" s="22"/>
      <c r="Q4109" s="22"/>
    </row>
    <row r="4110" spans="2:17" x14ac:dyDescent="0.2">
      <c r="B4110" s="22"/>
      <c r="C4110" s="22"/>
      <c r="D4110" s="22"/>
      <c r="E4110" s="22"/>
      <c r="G4110" s="22"/>
      <c r="H4110" s="22"/>
      <c r="I4110" s="22"/>
      <c r="K4110" s="22"/>
      <c r="L4110" s="22"/>
      <c r="M4110" s="22"/>
      <c r="O4110" s="22"/>
      <c r="P4110" s="22"/>
      <c r="Q4110" s="22"/>
    </row>
    <row r="4111" spans="2:17" x14ac:dyDescent="0.2">
      <c r="B4111" s="22"/>
      <c r="C4111" s="22"/>
      <c r="D4111" s="22"/>
      <c r="E4111" s="22"/>
      <c r="G4111" s="22"/>
      <c r="H4111" s="22"/>
      <c r="I4111" s="22"/>
      <c r="K4111" s="22"/>
      <c r="L4111" s="22"/>
      <c r="M4111" s="22"/>
      <c r="O4111" s="22"/>
      <c r="P4111" s="22"/>
      <c r="Q4111" s="22"/>
    </row>
    <row r="4112" spans="2:17" x14ac:dyDescent="0.2">
      <c r="B4112" s="22"/>
      <c r="C4112" s="22"/>
      <c r="D4112" s="22"/>
      <c r="E4112" s="22"/>
      <c r="G4112" s="22"/>
      <c r="H4112" s="22"/>
      <c r="I4112" s="22"/>
      <c r="K4112" s="22"/>
      <c r="L4112" s="22"/>
      <c r="M4112" s="22"/>
      <c r="O4112" s="22"/>
      <c r="P4112" s="22"/>
      <c r="Q4112" s="22"/>
    </row>
    <row r="4113" spans="2:17" x14ac:dyDescent="0.2">
      <c r="B4113" s="22"/>
      <c r="C4113" s="22"/>
      <c r="D4113" s="22"/>
      <c r="E4113" s="22"/>
      <c r="G4113" s="22"/>
      <c r="H4113" s="22"/>
      <c r="I4113" s="22"/>
      <c r="K4113" s="22"/>
      <c r="L4113" s="22"/>
      <c r="M4113" s="22"/>
      <c r="O4113" s="22"/>
      <c r="P4113" s="22"/>
      <c r="Q4113" s="22"/>
    </row>
    <row r="4114" spans="2:17" x14ac:dyDescent="0.2">
      <c r="B4114" s="22"/>
      <c r="C4114" s="22"/>
      <c r="D4114" s="22"/>
      <c r="E4114" s="22"/>
      <c r="G4114" s="22"/>
      <c r="H4114" s="22"/>
      <c r="I4114" s="22"/>
      <c r="K4114" s="22"/>
      <c r="L4114" s="22"/>
      <c r="M4114" s="22"/>
      <c r="O4114" s="22"/>
      <c r="P4114" s="22"/>
      <c r="Q4114" s="22"/>
    </row>
    <row r="4115" spans="2:17" x14ac:dyDescent="0.2">
      <c r="B4115" s="22"/>
      <c r="C4115" s="22"/>
      <c r="D4115" s="22"/>
      <c r="E4115" s="22"/>
      <c r="G4115" s="22"/>
      <c r="H4115" s="22"/>
      <c r="I4115" s="22"/>
      <c r="K4115" s="22"/>
      <c r="L4115" s="22"/>
      <c r="M4115" s="22"/>
      <c r="O4115" s="22"/>
      <c r="P4115" s="22"/>
      <c r="Q4115" s="22"/>
    </row>
    <row r="4116" spans="2:17" x14ac:dyDescent="0.2">
      <c r="B4116" s="22"/>
      <c r="C4116" s="22"/>
      <c r="D4116" s="22"/>
      <c r="E4116" s="22"/>
      <c r="G4116" s="22"/>
      <c r="H4116" s="22"/>
      <c r="I4116" s="22"/>
      <c r="K4116" s="22"/>
      <c r="L4116" s="22"/>
      <c r="M4116" s="22"/>
      <c r="O4116" s="22"/>
      <c r="P4116" s="22"/>
      <c r="Q4116" s="22"/>
    </row>
    <row r="4117" spans="2:17" x14ac:dyDescent="0.2">
      <c r="B4117" s="22"/>
      <c r="C4117" s="22"/>
      <c r="D4117" s="22"/>
      <c r="E4117" s="22"/>
      <c r="G4117" s="22"/>
      <c r="H4117" s="22"/>
      <c r="I4117" s="22"/>
      <c r="K4117" s="22"/>
      <c r="L4117" s="22"/>
      <c r="M4117" s="22"/>
      <c r="O4117" s="22"/>
      <c r="P4117" s="22"/>
      <c r="Q4117" s="22"/>
    </row>
    <row r="4118" spans="2:17" x14ac:dyDescent="0.2">
      <c r="B4118" s="22"/>
      <c r="C4118" s="22"/>
      <c r="D4118" s="22"/>
      <c r="E4118" s="22"/>
      <c r="G4118" s="22"/>
      <c r="H4118" s="22"/>
      <c r="I4118" s="22"/>
      <c r="K4118" s="22"/>
      <c r="L4118" s="22"/>
      <c r="M4118" s="22"/>
      <c r="O4118" s="22"/>
      <c r="P4118" s="22"/>
      <c r="Q4118" s="22"/>
    </row>
    <row r="4119" spans="2:17" x14ac:dyDescent="0.2">
      <c r="B4119" s="22"/>
      <c r="C4119" s="22"/>
      <c r="D4119" s="22"/>
      <c r="E4119" s="22"/>
      <c r="G4119" s="22"/>
      <c r="H4119" s="22"/>
      <c r="I4119" s="22"/>
      <c r="K4119" s="22"/>
      <c r="L4119" s="22"/>
      <c r="M4119" s="22"/>
      <c r="O4119" s="22"/>
      <c r="P4119" s="22"/>
      <c r="Q4119" s="22"/>
    </row>
    <row r="4120" spans="2:17" x14ac:dyDescent="0.2">
      <c r="B4120" s="22"/>
      <c r="C4120" s="22"/>
      <c r="D4120" s="22"/>
      <c r="E4120" s="22"/>
      <c r="G4120" s="22"/>
      <c r="H4120" s="22"/>
      <c r="I4120" s="22"/>
      <c r="K4120" s="22"/>
      <c r="L4120" s="22"/>
      <c r="M4120" s="22"/>
      <c r="O4120" s="22"/>
      <c r="P4120" s="22"/>
      <c r="Q4120" s="22"/>
    </row>
    <row r="4121" spans="2:17" x14ac:dyDescent="0.2">
      <c r="B4121" s="22"/>
      <c r="C4121" s="22"/>
      <c r="D4121" s="22"/>
      <c r="E4121" s="22"/>
      <c r="G4121" s="22"/>
      <c r="H4121" s="22"/>
      <c r="I4121" s="22"/>
      <c r="K4121" s="22"/>
      <c r="L4121" s="22"/>
      <c r="M4121" s="22"/>
      <c r="O4121" s="22"/>
      <c r="P4121" s="22"/>
      <c r="Q4121" s="22"/>
    </row>
    <row r="4122" spans="2:17" x14ac:dyDescent="0.2">
      <c r="B4122" s="22"/>
      <c r="C4122" s="22"/>
      <c r="D4122" s="22"/>
      <c r="E4122" s="22"/>
      <c r="G4122" s="22"/>
      <c r="H4122" s="22"/>
      <c r="I4122" s="22"/>
      <c r="K4122" s="22"/>
      <c r="L4122" s="22"/>
      <c r="M4122" s="22"/>
      <c r="O4122" s="22"/>
      <c r="P4122" s="22"/>
      <c r="Q4122" s="22"/>
    </row>
    <row r="4123" spans="2:17" x14ac:dyDescent="0.2">
      <c r="B4123" s="22"/>
      <c r="C4123" s="22"/>
      <c r="D4123" s="22"/>
      <c r="E4123" s="22"/>
      <c r="G4123" s="22"/>
      <c r="H4123" s="22"/>
      <c r="I4123" s="22"/>
      <c r="K4123" s="22"/>
      <c r="L4123" s="22"/>
      <c r="M4123" s="22"/>
      <c r="O4123" s="22"/>
      <c r="P4123" s="22"/>
      <c r="Q4123" s="22"/>
    </row>
    <row r="4124" spans="2:17" x14ac:dyDescent="0.2">
      <c r="B4124" s="22"/>
      <c r="C4124" s="22"/>
      <c r="D4124" s="22"/>
      <c r="E4124" s="22"/>
      <c r="G4124" s="22"/>
      <c r="H4124" s="22"/>
      <c r="I4124" s="22"/>
      <c r="K4124" s="22"/>
      <c r="L4124" s="22"/>
      <c r="M4124" s="22"/>
      <c r="O4124" s="22"/>
      <c r="P4124" s="22"/>
      <c r="Q4124" s="22"/>
    </row>
    <row r="4125" spans="2:17" x14ac:dyDescent="0.2">
      <c r="B4125" s="22"/>
      <c r="C4125" s="22"/>
      <c r="D4125" s="22"/>
      <c r="E4125" s="22"/>
      <c r="G4125" s="22"/>
      <c r="H4125" s="22"/>
      <c r="I4125" s="22"/>
      <c r="K4125" s="22"/>
      <c r="L4125" s="22"/>
      <c r="M4125" s="22"/>
      <c r="O4125" s="22"/>
      <c r="P4125" s="22"/>
      <c r="Q4125" s="22"/>
    </row>
    <row r="4126" spans="2:17" x14ac:dyDescent="0.2">
      <c r="B4126" s="22"/>
      <c r="C4126" s="22"/>
      <c r="D4126" s="22"/>
      <c r="E4126" s="22"/>
      <c r="G4126" s="22"/>
      <c r="H4126" s="22"/>
      <c r="I4126" s="22"/>
      <c r="K4126" s="22"/>
      <c r="L4126" s="22"/>
      <c r="M4126" s="22"/>
      <c r="O4126" s="22"/>
      <c r="P4126" s="22"/>
      <c r="Q4126" s="22"/>
    </row>
    <row r="4127" spans="2:17" x14ac:dyDescent="0.2">
      <c r="B4127" s="22"/>
      <c r="C4127" s="22"/>
      <c r="D4127" s="22"/>
      <c r="E4127" s="22"/>
      <c r="G4127" s="22"/>
      <c r="H4127" s="22"/>
      <c r="I4127" s="22"/>
      <c r="K4127" s="22"/>
      <c r="L4127" s="22"/>
      <c r="M4127" s="22"/>
      <c r="O4127" s="22"/>
      <c r="P4127" s="22"/>
      <c r="Q4127" s="22"/>
    </row>
    <row r="4128" spans="2:17" x14ac:dyDescent="0.2">
      <c r="B4128" s="22"/>
      <c r="C4128" s="22"/>
      <c r="D4128" s="22"/>
      <c r="E4128" s="22"/>
      <c r="G4128" s="22"/>
      <c r="H4128" s="22"/>
      <c r="I4128" s="22"/>
      <c r="K4128" s="22"/>
      <c r="L4128" s="22"/>
      <c r="M4128" s="22"/>
      <c r="O4128" s="22"/>
      <c r="P4128" s="22"/>
      <c r="Q4128" s="22"/>
    </row>
    <row r="4129" spans="2:17" x14ac:dyDescent="0.2">
      <c r="B4129" s="22"/>
      <c r="C4129" s="22"/>
      <c r="D4129" s="22"/>
      <c r="E4129" s="22"/>
      <c r="G4129" s="22"/>
      <c r="H4129" s="22"/>
      <c r="I4129" s="22"/>
      <c r="K4129" s="22"/>
      <c r="L4129" s="22"/>
      <c r="M4129" s="22"/>
      <c r="O4129" s="22"/>
      <c r="P4129" s="22"/>
      <c r="Q4129" s="22"/>
    </row>
    <row r="4130" spans="2:17" x14ac:dyDescent="0.2">
      <c r="B4130" s="22"/>
      <c r="C4130" s="22"/>
      <c r="D4130" s="22"/>
      <c r="E4130" s="22"/>
      <c r="G4130" s="22"/>
      <c r="H4130" s="22"/>
      <c r="I4130" s="22"/>
      <c r="K4130" s="22"/>
      <c r="L4130" s="22"/>
      <c r="M4130" s="22"/>
      <c r="O4130" s="22"/>
      <c r="P4130" s="22"/>
      <c r="Q4130" s="22"/>
    </row>
    <row r="4131" spans="2:17" x14ac:dyDescent="0.2">
      <c r="B4131" s="22"/>
      <c r="C4131" s="22"/>
      <c r="D4131" s="22"/>
      <c r="E4131" s="22"/>
      <c r="G4131" s="22"/>
      <c r="H4131" s="22"/>
      <c r="I4131" s="22"/>
      <c r="K4131" s="22"/>
      <c r="L4131" s="22"/>
      <c r="M4131" s="22"/>
      <c r="O4131" s="22"/>
      <c r="P4131" s="22"/>
      <c r="Q4131" s="22"/>
    </row>
    <row r="4132" spans="2:17" x14ac:dyDescent="0.2">
      <c r="B4132" s="22"/>
      <c r="C4132" s="22"/>
      <c r="D4132" s="22"/>
      <c r="E4132" s="22"/>
      <c r="G4132" s="22"/>
      <c r="H4132" s="22"/>
      <c r="I4132" s="22"/>
      <c r="K4132" s="22"/>
      <c r="L4132" s="22"/>
      <c r="M4132" s="22"/>
      <c r="O4132" s="22"/>
      <c r="P4132" s="22"/>
      <c r="Q4132" s="22"/>
    </row>
    <row r="4133" spans="2:17" x14ac:dyDescent="0.2">
      <c r="B4133" s="22"/>
      <c r="C4133" s="22"/>
      <c r="D4133" s="22"/>
      <c r="E4133" s="22"/>
      <c r="G4133" s="22"/>
      <c r="H4133" s="22"/>
      <c r="I4133" s="22"/>
      <c r="K4133" s="22"/>
      <c r="L4133" s="22"/>
      <c r="M4133" s="22"/>
      <c r="O4133" s="22"/>
      <c r="P4133" s="22"/>
      <c r="Q4133" s="22"/>
    </row>
    <row r="4134" spans="2:17" x14ac:dyDescent="0.2">
      <c r="B4134" s="22"/>
      <c r="C4134" s="22"/>
      <c r="D4134" s="22"/>
      <c r="E4134" s="22"/>
      <c r="G4134" s="22"/>
      <c r="H4134" s="22"/>
      <c r="I4134" s="22"/>
      <c r="K4134" s="22"/>
      <c r="L4134" s="22"/>
      <c r="M4134" s="22"/>
      <c r="O4134" s="22"/>
      <c r="P4134" s="22"/>
      <c r="Q4134" s="22"/>
    </row>
    <row r="4135" spans="2:17" x14ac:dyDescent="0.2">
      <c r="B4135" s="22"/>
      <c r="C4135" s="22"/>
      <c r="D4135" s="22"/>
      <c r="E4135" s="22"/>
      <c r="G4135" s="22"/>
      <c r="H4135" s="22"/>
      <c r="I4135" s="22"/>
      <c r="K4135" s="22"/>
      <c r="L4135" s="22"/>
      <c r="M4135" s="22"/>
      <c r="O4135" s="22"/>
      <c r="P4135" s="22"/>
      <c r="Q4135" s="22"/>
    </row>
    <row r="4136" spans="2:17" x14ac:dyDescent="0.2">
      <c r="B4136" s="22"/>
      <c r="C4136" s="22"/>
      <c r="D4136" s="22"/>
      <c r="E4136" s="22"/>
      <c r="G4136" s="22"/>
      <c r="H4136" s="22"/>
      <c r="I4136" s="22"/>
      <c r="K4136" s="22"/>
      <c r="L4136" s="22"/>
      <c r="M4136" s="22"/>
      <c r="O4136" s="22"/>
      <c r="P4136" s="22"/>
      <c r="Q4136" s="22"/>
    </row>
    <row r="4137" spans="2:17" x14ac:dyDescent="0.2">
      <c r="B4137" s="22"/>
      <c r="C4137" s="22"/>
      <c r="D4137" s="22"/>
      <c r="E4137" s="22"/>
      <c r="G4137" s="22"/>
      <c r="H4137" s="22"/>
      <c r="I4137" s="22"/>
      <c r="K4137" s="22"/>
      <c r="L4137" s="22"/>
      <c r="M4137" s="22"/>
      <c r="O4137" s="22"/>
      <c r="P4137" s="22"/>
      <c r="Q4137" s="22"/>
    </row>
    <row r="4138" spans="2:17" x14ac:dyDescent="0.2">
      <c r="B4138" s="22"/>
      <c r="C4138" s="22"/>
      <c r="D4138" s="22"/>
      <c r="E4138" s="22"/>
      <c r="G4138" s="22"/>
      <c r="H4138" s="22"/>
      <c r="I4138" s="22"/>
      <c r="K4138" s="22"/>
      <c r="L4138" s="22"/>
      <c r="M4138" s="22"/>
      <c r="O4138" s="22"/>
      <c r="P4138" s="22"/>
      <c r="Q4138" s="22"/>
    </row>
    <row r="4139" spans="2:17" x14ac:dyDescent="0.2">
      <c r="B4139" s="22"/>
      <c r="C4139" s="22"/>
      <c r="D4139" s="22"/>
      <c r="E4139" s="22"/>
      <c r="G4139" s="22"/>
      <c r="H4139" s="22"/>
      <c r="I4139" s="22"/>
      <c r="K4139" s="22"/>
      <c r="L4139" s="22"/>
      <c r="M4139" s="22"/>
      <c r="O4139" s="22"/>
      <c r="P4139" s="22"/>
      <c r="Q4139" s="22"/>
    </row>
    <row r="4140" spans="2:17" x14ac:dyDescent="0.2">
      <c r="B4140" s="22"/>
      <c r="C4140" s="22"/>
      <c r="D4140" s="22"/>
      <c r="E4140" s="22"/>
      <c r="G4140" s="22"/>
      <c r="H4140" s="22"/>
      <c r="I4140" s="22"/>
      <c r="K4140" s="22"/>
      <c r="L4140" s="22"/>
      <c r="M4140" s="22"/>
      <c r="O4140" s="22"/>
      <c r="P4140" s="22"/>
      <c r="Q4140" s="22"/>
    </row>
    <row r="4141" spans="2:17" x14ac:dyDescent="0.2">
      <c r="B4141" s="22"/>
      <c r="C4141" s="22"/>
      <c r="D4141" s="22"/>
      <c r="E4141" s="22"/>
      <c r="G4141" s="22"/>
      <c r="H4141" s="22"/>
      <c r="I4141" s="22"/>
      <c r="K4141" s="22"/>
      <c r="L4141" s="22"/>
      <c r="M4141" s="22"/>
      <c r="O4141" s="22"/>
      <c r="P4141" s="22"/>
      <c r="Q4141" s="22"/>
    </row>
    <row r="4142" spans="2:17" x14ac:dyDescent="0.2">
      <c r="B4142" s="22"/>
      <c r="C4142" s="22"/>
      <c r="D4142" s="22"/>
      <c r="E4142" s="22"/>
      <c r="G4142" s="22"/>
      <c r="H4142" s="22"/>
      <c r="I4142" s="22"/>
      <c r="K4142" s="22"/>
      <c r="L4142" s="22"/>
      <c r="M4142" s="22"/>
      <c r="O4142" s="22"/>
      <c r="P4142" s="22"/>
      <c r="Q4142" s="22"/>
    </row>
    <row r="4143" spans="2:17" x14ac:dyDescent="0.2">
      <c r="B4143" s="22"/>
      <c r="C4143" s="22"/>
      <c r="D4143" s="22"/>
      <c r="E4143" s="22"/>
      <c r="G4143" s="22"/>
      <c r="H4143" s="22"/>
      <c r="I4143" s="22"/>
      <c r="K4143" s="22"/>
      <c r="L4143" s="22"/>
      <c r="M4143" s="22"/>
      <c r="O4143" s="22"/>
      <c r="P4143" s="22"/>
      <c r="Q4143" s="22"/>
    </row>
    <row r="4144" spans="2:17" x14ac:dyDescent="0.2">
      <c r="B4144" s="22"/>
      <c r="C4144" s="22"/>
      <c r="D4144" s="22"/>
      <c r="E4144" s="22"/>
      <c r="G4144" s="22"/>
      <c r="H4144" s="22"/>
      <c r="I4144" s="22"/>
      <c r="K4144" s="22"/>
      <c r="L4144" s="22"/>
      <c r="M4144" s="22"/>
      <c r="O4144" s="22"/>
      <c r="P4144" s="22"/>
      <c r="Q4144" s="22"/>
    </row>
    <row r="4145" spans="2:17" x14ac:dyDescent="0.2">
      <c r="B4145" s="22"/>
      <c r="C4145" s="22"/>
      <c r="D4145" s="22"/>
      <c r="E4145" s="22"/>
      <c r="G4145" s="22"/>
      <c r="H4145" s="22"/>
      <c r="I4145" s="22"/>
      <c r="K4145" s="22"/>
      <c r="L4145" s="22"/>
      <c r="M4145" s="22"/>
      <c r="O4145" s="22"/>
      <c r="P4145" s="22"/>
      <c r="Q4145" s="22"/>
    </row>
    <row r="4146" spans="2:17" x14ac:dyDescent="0.2">
      <c r="B4146" s="22"/>
      <c r="C4146" s="22"/>
      <c r="D4146" s="22"/>
      <c r="E4146" s="22"/>
      <c r="G4146" s="22"/>
      <c r="H4146" s="22"/>
      <c r="I4146" s="22"/>
      <c r="K4146" s="22"/>
      <c r="L4146" s="22"/>
      <c r="M4146" s="22"/>
      <c r="O4146" s="22"/>
      <c r="P4146" s="22"/>
      <c r="Q4146" s="22"/>
    </row>
    <row r="4147" spans="2:17" x14ac:dyDescent="0.2">
      <c r="B4147" s="22"/>
      <c r="C4147" s="22"/>
      <c r="D4147" s="22"/>
      <c r="E4147" s="22"/>
      <c r="G4147" s="22"/>
      <c r="H4147" s="22"/>
      <c r="I4147" s="22"/>
      <c r="K4147" s="22"/>
      <c r="L4147" s="22"/>
      <c r="M4147" s="22"/>
      <c r="O4147" s="22"/>
      <c r="P4147" s="22"/>
      <c r="Q4147" s="22"/>
    </row>
    <row r="4148" spans="2:17" x14ac:dyDescent="0.2">
      <c r="B4148" s="22"/>
      <c r="C4148" s="22"/>
      <c r="D4148" s="22"/>
      <c r="E4148" s="22"/>
      <c r="G4148" s="22"/>
      <c r="H4148" s="22"/>
      <c r="I4148" s="22"/>
      <c r="K4148" s="22"/>
      <c r="L4148" s="22"/>
      <c r="M4148" s="22"/>
      <c r="O4148" s="22"/>
      <c r="P4148" s="22"/>
      <c r="Q4148" s="22"/>
    </row>
    <row r="4149" spans="2:17" x14ac:dyDescent="0.2">
      <c r="B4149" s="22"/>
      <c r="C4149" s="22"/>
      <c r="D4149" s="22"/>
      <c r="E4149" s="22"/>
      <c r="G4149" s="22"/>
      <c r="H4149" s="22"/>
      <c r="I4149" s="22"/>
      <c r="K4149" s="22"/>
      <c r="L4149" s="22"/>
      <c r="M4149" s="22"/>
      <c r="O4149" s="22"/>
      <c r="P4149" s="22"/>
      <c r="Q4149" s="22"/>
    </row>
    <row r="4150" spans="2:17" x14ac:dyDescent="0.2">
      <c r="B4150" s="22"/>
      <c r="C4150" s="22"/>
      <c r="D4150" s="22"/>
      <c r="E4150" s="22"/>
      <c r="G4150" s="22"/>
      <c r="H4150" s="22"/>
      <c r="I4150" s="22"/>
      <c r="K4150" s="22"/>
      <c r="L4150" s="22"/>
      <c r="M4150" s="22"/>
      <c r="O4150" s="22"/>
      <c r="P4150" s="22"/>
      <c r="Q4150" s="22"/>
    </row>
    <row r="4151" spans="2:17" x14ac:dyDescent="0.2">
      <c r="B4151" s="22"/>
      <c r="C4151" s="22"/>
      <c r="D4151" s="22"/>
      <c r="E4151" s="22"/>
      <c r="G4151" s="22"/>
      <c r="H4151" s="22"/>
      <c r="I4151" s="22"/>
      <c r="K4151" s="22"/>
      <c r="L4151" s="22"/>
      <c r="M4151" s="22"/>
      <c r="O4151" s="22"/>
      <c r="P4151" s="22"/>
      <c r="Q4151" s="22"/>
    </row>
    <row r="4152" spans="2:17" x14ac:dyDescent="0.2">
      <c r="B4152" s="22"/>
      <c r="C4152" s="22"/>
      <c r="D4152" s="22"/>
      <c r="E4152" s="22"/>
      <c r="G4152" s="22"/>
      <c r="H4152" s="22"/>
      <c r="I4152" s="22"/>
      <c r="K4152" s="22"/>
      <c r="L4152" s="22"/>
      <c r="M4152" s="22"/>
      <c r="O4152" s="22"/>
      <c r="P4152" s="22"/>
      <c r="Q4152" s="22"/>
    </row>
    <row r="4153" spans="2:17" x14ac:dyDescent="0.2">
      <c r="B4153" s="22"/>
      <c r="C4153" s="22"/>
      <c r="D4153" s="22"/>
      <c r="E4153" s="22"/>
      <c r="G4153" s="22"/>
      <c r="H4153" s="22"/>
      <c r="I4153" s="22"/>
      <c r="K4153" s="22"/>
      <c r="L4153" s="22"/>
      <c r="M4153" s="22"/>
      <c r="O4153" s="22"/>
      <c r="P4153" s="22"/>
      <c r="Q4153" s="22"/>
    </row>
    <row r="4154" spans="2:17" x14ac:dyDescent="0.2">
      <c r="B4154" s="22"/>
      <c r="C4154" s="22"/>
      <c r="D4154" s="22"/>
      <c r="E4154" s="22"/>
      <c r="G4154" s="22"/>
      <c r="H4154" s="22"/>
      <c r="I4154" s="22"/>
      <c r="K4154" s="22"/>
      <c r="L4154" s="22"/>
      <c r="M4154" s="22"/>
      <c r="O4154" s="22"/>
      <c r="P4154" s="22"/>
      <c r="Q4154" s="22"/>
    </row>
    <row r="4155" spans="2:17" x14ac:dyDescent="0.2">
      <c r="B4155" s="22"/>
      <c r="C4155" s="22"/>
      <c r="D4155" s="22"/>
      <c r="E4155" s="22"/>
      <c r="G4155" s="22"/>
      <c r="H4155" s="22"/>
      <c r="I4155" s="22"/>
      <c r="K4155" s="22"/>
      <c r="L4155" s="22"/>
      <c r="M4155" s="22"/>
      <c r="O4155" s="22"/>
      <c r="P4155" s="22"/>
      <c r="Q4155" s="22"/>
    </row>
    <row r="4156" spans="2:17" x14ac:dyDescent="0.2">
      <c r="B4156" s="22"/>
      <c r="C4156" s="22"/>
      <c r="D4156" s="22"/>
      <c r="E4156" s="22"/>
      <c r="G4156" s="22"/>
      <c r="H4156" s="22"/>
      <c r="I4156" s="22"/>
      <c r="K4156" s="22"/>
      <c r="L4156" s="22"/>
      <c r="M4156" s="22"/>
      <c r="O4156" s="22"/>
      <c r="P4156" s="22"/>
      <c r="Q4156" s="22"/>
    </row>
    <row r="4157" spans="2:17" x14ac:dyDescent="0.2">
      <c r="B4157" s="22"/>
      <c r="C4157" s="22"/>
      <c r="D4157" s="22"/>
      <c r="E4157" s="22"/>
      <c r="G4157" s="22"/>
      <c r="H4157" s="22"/>
      <c r="I4157" s="22"/>
      <c r="K4157" s="22"/>
      <c r="L4157" s="22"/>
      <c r="M4157" s="22"/>
      <c r="O4157" s="22"/>
      <c r="P4157" s="22"/>
      <c r="Q4157" s="22"/>
    </row>
    <row r="4158" spans="2:17" x14ac:dyDescent="0.2">
      <c r="B4158" s="22"/>
      <c r="C4158" s="22"/>
      <c r="D4158" s="22"/>
      <c r="E4158" s="22"/>
      <c r="G4158" s="22"/>
      <c r="H4158" s="22"/>
      <c r="I4158" s="22"/>
      <c r="K4158" s="22"/>
      <c r="L4158" s="22"/>
      <c r="M4158" s="22"/>
      <c r="O4158" s="22"/>
      <c r="P4158" s="22"/>
      <c r="Q4158" s="22"/>
    </row>
    <row r="4159" spans="2:17" x14ac:dyDescent="0.2">
      <c r="B4159" s="22"/>
      <c r="C4159" s="22"/>
      <c r="D4159" s="22"/>
      <c r="E4159" s="22"/>
      <c r="G4159" s="22"/>
      <c r="H4159" s="22"/>
      <c r="I4159" s="22"/>
      <c r="K4159" s="22"/>
      <c r="L4159" s="22"/>
      <c r="M4159" s="22"/>
      <c r="O4159" s="22"/>
      <c r="P4159" s="22"/>
      <c r="Q4159" s="22"/>
    </row>
    <row r="4160" spans="2:17" x14ac:dyDescent="0.2">
      <c r="B4160" s="22"/>
      <c r="C4160" s="22"/>
      <c r="D4160" s="22"/>
      <c r="E4160" s="22"/>
      <c r="G4160" s="22"/>
      <c r="H4160" s="22"/>
      <c r="I4160" s="22"/>
      <c r="K4160" s="22"/>
      <c r="L4160" s="22"/>
      <c r="M4160" s="22"/>
      <c r="O4160" s="22"/>
      <c r="P4160" s="22"/>
      <c r="Q4160" s="22"/>
    </row>
    <row r="4161" spans="2:17" x14ac:dyDescent="0.2">
      <c r="B4161" s="22"/>
      <c r="C4161" s="22"/>
      <c r="D4161" s="22"/>
      <c r="E4161" s="22"/>
      <c r="G4161" s="22"/>
      <c r="H4161" s="22"/>
      <c r="I4161" s="22"/>
      <c r="K4161" s="22"/>
      <c r="L4161" s="22"/>
      <c r="M4161" s="22"/>
      <c r="O4161" s="22"/>
      <c r="P4161" s="22"/>
      <c r="Q4161" s="22"/>
    </row>
    <row r="4162" spans="2:17" x14ac:dyDescent="0.2">
      <c r="B4162" s="22"/>
      <c r="C4162" s="22"/>
      <c r="D4162" s="22"/>
      <c r="E4162" s="22"/>
      <c r="G4162" s="22"/>
      <c r="H4162" s="22"/>
      <c r="I4162" s="22"/>
      <c r="K4162" s="22"/>
      <c r="L4162" s="22"/>
      <c r="M4162" s="22"/>
      <c r="O4162" s="22"/>
      <c r="P4162" s="22"/>
      <c r="Q4162" s="22"/>
    </row>
    <row r="4163" spans="2:17" x14ac:dyDescent="0.2">
      <c r="B4163" s="22"/>
      <c r="C4163" s="22"/>
      <c r="D4163" s="22"/>
      <c r="E4163" s="22"/>
      <c r="G4163" s="22"/>
      <c r="H4163" s="22"/>
      <c r="I4163" s="22"/>
      <c r="K4163" s="22"/>
      <c r="L4163" s="22"/>
      <c r="M4163" s="22"/>
      <c r="O4163" s="22"/>
      <c r="P4163" s="22"/>
      <c r="Q4163" s="22"/>
    </row>
    <row r="4164" spans="2:17" x14ac:dyDescent="0.2">
      <c r="B4164" s="22"/>
      <c r="C4164" s="22"/>
      <c r="D4164" s="22"/>
      <c r="E4164" s="22"/>
      <c r="G4164" s="22"/>
      <c r="H4164" s="22"/>
      <c r="I4164" s="22"/>
      <c r="K4164" s="22"/>
      <c r="L4164" s="22"/>
      <c r="M4164" s="22"/>
      <c r="O4164" s="22"/>
      <c r="P4164" s="22"/>
      <c r="Q4164" s="22"/>
    </row>
    <row r="4165" spans="2:17" x14ac:dyDescent="0.2">
      <c r="B4165" s="22"/>
      <c r="C4165" s="22"/>
      <c r="D4165" s="22"/>
      <c r="E4165" s="22"/>
      <c r="G4165" s="22"/>
      <c r="H4165" s="22"/>
      <c r="I4165" s="22"/>
      <c r="K4165" s="22"/>
      <c r="L4165" s="22"/>
      <c r="M4165" s="22"/>
      <c r="O4165" s="22"/>
      <c r="P4165" s="22"/>
      <c r="Q4165" s="22"/>
    </row>
    <row r="4166" spans="2:17" x14ac:dyDescent="0.2">
      <c r="B4166" s="22"/>
      <c r="C4166" s="22"/>
      <c r="D4166" s="22"/>
      <c r="E4166" s="22"/>
      <c r="G4166" s="22"/>
      <c r="H4166" s="22"/>
      <c r="I4166" s="22"/>
      <c r="K4166" s="22"/>
      <c r="L4166" s="22"/>
      <c r="M4166" s="22"/>
      <c r="O4166" s="22"/>
      <c r="P4166" s="22"/>
      <c r="Q4166" s="22"/>
    </row>
    <row r="4167" spans="2:17" x14ac:dyDescent="0.2">
      <c r="B4167" s="22"/>
      <c r="C4167" s="22"/>
      <c r="D4167" s="22"/>
      <c r="E4167" s="22"/>
      <c r="G4167" s="22"/>
      <c r="H4167" s="22"/>
      <c r="I4167" s="22"/>
      <c r="K4167" s="22"/>
      <c r="L4167" s="22"/>
      <c r="M4167" s="22"/>
      <c r="O4167" s="22"/>
      <c r="P4167" s="22"/>
      <c r="Q4167" s="22"/>
    </row>
    <row r="4168" spans="2:17" x14ac:dyDescent="0.2">
      <c r="B4168" s="22"/>
      <c r="C4168" s="22"/>
      <c r="D4168" s="22"/>
      <c r="E4168" s="22"/>
      <c r="G4168" s="22"/>
      <c r="H4168" s="22"/>
      <c r="I4168" s="22"/>
      <c r="K4168" s="22"/>
      <c r="L4168" s="22"/>
      <c r="M4168" s="22"/>
      <c r="O4168" s="22"/>
      <c r="P4168" s="22"/>
      <c r="Q4168" s="22"/>
    </row>
    <row r="4169" spans="2:17" x14ac:dyDescent="0.2">
      <c r="B4169" s="22"/>
      <c r="C4169" s="22"/>
      <c r="D4169" s="22"/>
      <c r="E4169" s="22"/>
      <c r="G4169" s="22"/>
      <c r="H4169" s="22"/>
      <c r="I4169" s="22"/>
      <c r="K4169" s="22"/>
      <c r="L4169" s="22"/>
      <c r="M4169" s="22"/>
      <c r="O4169" s="22"/>
      <c r="P4169" s="22"/>
      <c r="Q4169" s="22"/>
    </row>
    <row r="4170" spans="2:17" x14ac:dyDescent="0.2">
      <c r="B4170" s="22"/>
      <c r="C4170" s="22"/>
      <c r="D4170" s="22"/>
      <c r="E4170" s="22"/>
      <c r="G4170" s="22"/>
      <c r="H4170" s="22"/>
      <c r="I4170" s="22"/>
      <c r="K4170" s="22"/>
      <c r="L4170" s="22"/>
      <c r="M4170" s="22"/>
      <c r="O4170" s="22"/>
      <c r="P4170" s="22"/>
      <c r="Q4170" s="22"/>
    </row>
    <row r="4171" spans="2:17" x14ac:dyDescent="0.2">
      <c r="B4171" s="22"/>
      <c r="C4171" s="22"/>
      <c r="D4171" s="22"/>
      <c r="E4171" s="22"/>
      <c r="G4171" s="22"/>
      <c r="H4171" s="22"/>
      <c r="I4171" s="22"/>
      <c r="K4171" s="22"/>
      <c r="L4171" s="22"/>
      <c r="M4171" s="22"/>
      <c r="O4171" s="22"/>
      <c r="P4171" s="22"/>
      <c r="Q4171" s="22"/>
    </row>
    <row r="4172" spans="2:17" x14ac:dyDescent="0.2">
      <c r="B4172" s="22"/>
      <c r="C4172" s="22"/>
      <c r="D4172" s="22"/>
      <c r="E4172" s="22"/>
      <c r="G4172" s="22"/>
      <c r="H4172" s="22"/>
      <c r="I4172" s="22"/>
      <c r="K4172" s="22"/>
      <c r="L4172" s="22"/>
      <c r="M4172" s="22"/>
      <c r="O4172" s="22"/>
      <c r="P4172" s="22"/>
      <c r="Q4172" s="22"/>
    </row>
    <row r="4173" spans="2:17" x14ac:dyDescent="0.2">
      <c r="B4173" s="22"/>
      <c r="C4173" s="22"/>
      <c r="D4173" s="22"/>
      <c r="E4173" s="22"/>
      <c r="G4173" s="22"/>
      <c r="H4173" s="22"/>
      <c r="I4173" s="22"/>
      <c r="K4173" s="22"/>
      <c r="L4173" s="22"/>
      <c r="M4173" s="22"/>
      <c r="O4173" s="22"/>
      <c r="P4173" s="22"/>
      <c r="Q4173" s="22"/>
    </row>
    <row r="4174" spans="2:17" x14ac:dyDescent="0.2">
      <c r="B4174" s="22"/>
      <c r="C4174" s="22"/>
      <c r="D4174" s="22"/>
      <c r="E4174" s="22"/>
      <c r="G4174" s="22"/>
      <c r="H4174" s="22"/>
      <c r="I4174" s="22"/>
      <c r="K4174" s="22"/>
      <c r="L4174" s="22"/>
      <c r="M4174" s="22"/>
      <c r="O4174" s="22"/>
      <c r="P4174" s="22"/>
      <c r="Q4174" s="22"/>
    </row>
    <row r="4175" spans="2:17" x14ac:dyDescent="0.2">
      <c r="B4175" s="22"/>
      <c r="C4175" s="22"/>
      <c r="D4175" s="22"/>
      <c r="E4175" s="22"/>
      <c r="G4175" s="22"/>
      <c r="H4175" s="22"/>
      <c r="I4175" s="22"/>
      <c r="K4175" s="22"/>
      <c r="L4175" s="22"/>
      <c r="M4175" s="22"/>
      <c r="O4175" s="22"/>
      <c r="P4175" s="22"/>
      <c r="Q4175" s="22"/>
    </row>
    <row r="4176" spans="2:17" x14ac:dyDescent="0.2">
      <c r="B4176" s="22"/>
      <c r="C4176" s="22"/>
      <c r="D4176" s="22"/>
      <c r="E4176" s="22"/>
      <c r="G4176" s="22"/>
      <c r="H4176" s="22"/>
      <c r="I4176" s="22"/>
      <c r="K4176" s="22"/>
      <c r="L4176" s="22"/>
      <c r="M4176" s="22"/>
      <c r="O4176" s="22"/>
      <c r="P4176" s="22"/>
      <c r="Q4176" s="22"/>
    </row>
    <row r="4177" spans="2:17" x14ac:dyDescent="0.2">
      <c r="B4177" s="22"/>
      <c r="C4177" s="22"/>
      <c r="D4177" s="22"/>
      <c r="E4177" s="22"/>
      <c r="G4177" s="22"/>
      <c r="H4177" s="22"/>
      <c r="I4177" s="22"/>
      <c r="K4177" s="22"/>
      <c r="L4177" s="22"/>
      <c r="M4177" s="22"/>
      <c r="O4177" s="22"/>
      <c r="P4177" s="22"/>
      <c r="Q4177" s="22"/>
    </row>
    <row r="4178" spans="2:17" x14ac:dyDescent="0.2">
      <c r="B4178" s="22"/>
      <c r="C4178" s="22"/>
      <c r="D4178" s="22"/>
      <c r="E4178" s="22"/>
      <c r="G4178" s="22"/>
      <c r="H4178" s="22"/>
      <c r="I4178" s="22"/>
      <c r="K4178" s="22"/>
      <c r="L4178" s="22"/>
      <c r="M4178" s="22"/>
      <c r="O4178" s="22"/>
      <c r="P4178" s="22"/>
      <c r="Q4178" s="22"/>
    </row>
    <row r="4179" spans="2:17" x14ac:dyDescent="0.2">
      <c r="B4179" s="22"/>
      <c r="C4179" s="22"/>
      <c r="D4179" s="22"/>
      <c r="E4179" s="22"/>
      <c r="G4179" s="22"/>
      <c r="H4179" s="22"/>
      <c r="I4179" s="22"/>
      <c r="K4179" s="22"/>
      <c r="L4179" s="22"/>
      <c r="M4179" s="22"/>
      <c r="O4179" s="22"/>
      <c r="P4179" s="22"/>
      <c r="Q4179" s="22"/>
    </row>
    <row r="4180" spans="2:17" x14ac:dyDescent="0.2">
      <c r="B4180" s="22"/>
      <c r="C4180" s="22"/>
      <c r="D4180" s="22"/>
      <c r="E4180" s="22"/>
      <c r="G4180" s="22"/>
      <c r="H4180" s="22"/>
      <c r="I4180" s="22"/>
      <c r="K4180" s="22"/>
      <c r="L4180" s="22"/>
      <c r="M4180" s="22"/>
      <c r="O4180" s="22"/>
      <c r="P4180" s="22"/>
      <c r="Q4180" s="22"/>
    </row>
    <row r="4181" spans="2:17" x14ac:dyDescent="0.2">
      <c r="B4181" s="22"/>
      <c r="C4181" s="22"/>
      <c r="D4181" s="22"/>
      <c r="E4181" s="22"/>
      <c r="G4181" s="22"/>
      <c r="H4181" s="22"/>
      <c r="I4181" s="22"/>
      <c r="K4181" s="22"/>
      <c r="L4181" s="22"/>
      <c r="M4181" s="22"/>
      <c r="O4181" s="22"/>
      <c r="P4181" s="22"/>
      <c r="Q4181" s="22"/>
    </row>
    <row r="4182" spans="2:17" x14ac:dyDescent="0.2">
      <c r="B4182" s="22"/>
      <c r="C4182" s="22"/>
      <c r="D4182" s="22"/>
      <c r="E4182" s="22"/>
      <c r="G4182" s="22"/>
      <c r="H4182" s="22"/>
      <c r="I4182" s="22"/>
      <c r="K4182" s="22"/>
      <c r="L4182" s="22"/>
      <c r="M4182" s="22"/>
      <c r="O4182" s="22"/>
      <c r="P4182" s="22"/>
      <c r="Q4182" s="22"/>
    </row>
    <row r="4183" spans="2:17" x14ac:dyDescent="0.2">
      <c r="B4183" s="22"/>
      <c r="C4183" s="22"/>
      <c r="D4183" s="22"/>
      <c r="E4183" s="22"/>
      <c r="G4183" s="22"/>
      <c r="H4183" s="22"/>
      <c r="I4183" s="22"/>
      <c r="K4183" s="22"/>
      <c r="L4183" s="22"/>
      <c r="M4183" s="22"/>
      <c r="O4183" s="22"/>
      <c r="P4183" s="22"/>
      <c r="Q4183" s="22"/>
    </row>
    <row r="4184" spans="2:17" x14ac:dyDescent="0.2">
      <c r="B4184" s="22"/>
      <c r="C4184" s="22"/>
      <c r="D4184" s="22"/>
      <c r="E4184" s="22"/>
      <c r="G4184" s="22"/>
      <c r="H4184" s="22"/>
      <c r="I4184" s="22"/>
      <c r="K4184" s="22"/>
      <c r="L4184" s="22"/>
      <c r="M4184" s="22"/>
      <c r="O4184" s="22"/>
      <c r="P4184" s="22"/>
      <c r="Q4184" s="22"/>
    </row>
    <row r="4185" spans="2:17" x14ac:dyDescent="0.2">
      <c r="B4185" s="22"/>
      <c r="C4185" s="22"/>
      <c r="D4185" s="22"/>
      <c r="E4185" s="22"/>
      <c r="G4185" s="22"/>
      <c r="H4185" s="22"/>
      <c r="I4185" s="22"/>
      <c r="K4185" s="22"/>
      <c r="L4185" s="22"/>
      <c r="M4185" s="22"/>
      <c r="O4185" s="22"/>
      <c r="P4185" s="22"/>
      <c r="Q4185" s="22"/>
    </row>
    <row r="4186" spans="2:17" x14ac:dyDescent="0.2">
      <c r="B4186" s="22"/>
      <c r="C4186" s="22"/>
      <c r="D4186" s="22"/>
      <c r="E4186" s="22"/>
      <c r="G4186" s="22"/>
      <c r="H4186" s="22"/>
      <c r="I4186" s="22"/>
      <c r="K4186" s="22"/>
      <c r="L4186" s="22"/>
      <c r="M4186" s="22"/>
      <c r="O4186" s="22"/>
      <c r="P4186" s="22"/>
      <c r="Q4186" s="22"/>
    </row>
    <row r="4187" spans="2:17" x14ac:dyDescent="0.2">
      <c r="B4187" s="22"/>
      <c r="C4187" s="22"/>
      <c r="D4187" s="22"/>
      <c r="E4187" s="22"/>
      <c r="G4187" s="22"/>
      <c r="H4187" s="22"/>
      <c r="I4187" s="22"/>
      <c r="K4187" s="22"/>
      <c r="L4187" s="22"/>
      <c r="M4187" s="22"/>
      <c r="O4187" s="22"/>
      <c r="P4187" s="22"/>
      <c r="Q4187" s="22"/>
    </row>
    <row r="4188" spans="2:17" x14ac:dyDescent="0.2">
      <c r="B4188" s="22"/>
      <c r="C4188" s="22"/>
      <c r="D4188" s="22"/>
      <c r="E4188" s="22"/>
      <c r="G4188" s="22"/>
      <c r="H4188" s="22"/>
      <c r="I4188" s="22"/>
      <c r="K4188" s="22"/>
      <c r="L4188" s="22"/>
      <c r="M4188" s="22"/>
      <c r="O4188" s="22"/>
      <c r="P4188" s="22"/>
      <c r="Q4188" s="22"/>
    </row>
    <row r="4189" spans="2:17" x14ac:dyDescent="0.2">
      <c r="B4189" s="22"/>
      <c r="C4189" s="22"/>
      <c r="D4189" s="22"/>
      <c r="E4189" s="22"/>
      <c r="G4189" s="22"/>
      <c r="H4189" s="22"/>
      <c r="I4189" s="22"/>
      <c r="K4189" s="22"/>
      <c r="L4189" s="22"/>
      <c r="M4189" s="22"/>
      <c r="O4189" s="22"/>
      <c r="P4189" s="22"/>
      <c r="Q4189" s="22"/>
    </row>
    <row r="4190" spans="2:17" x14ac:dyDescent="0.2">
      <c r="B4190" s="22"/>
      <c r="C4190" s="22"/>
      <c r="D4190" s="22"/>
      <c r="E4190" s="22"/>
      <c r="G4190" s="22"/>
      <c r="H4190" s="22"/>
      <c r="I4190" s="22"/>
      <c r="K4190" s="22"/>
      <c r="L4190" s="22"/>
      <c r="M4190" s="22"/>
      <c r="O4190" s="22"/>
      <c r="P4190" s="22"/>
      <c r="Q4190" s="22"/>
    </row>
    <row r="4191" spans="2:17" x14ac:dyDescent="0.2">
      <c r="B4191" s="22"/>
      <c r="C4191" s="22"/>
      <c r="D4191" s="22"/>
      <c r="E4191" s="22"/>
      <c r="G4191" s="22"/>
      <c r="H4191" s="22"/>
      <c r="I4191" s="22"/>
      <c r="K4191" s="22"/>
      <c r="L4191" s="22"/>
      <c r="M4191" s="22"/>
      <c r="O4191" s="22"/>
      <c r="P4191" s="22"/>
      <c r="Q4191" s="22"/>
    </row>
    <row r="4192" spans="2:17" x14ac:dyDescent="0.2">
      <c r="B4192" s="22"/>
      <c r="C4192" s="22"/>
      <c r="D4192" s="22"/>
      <c r="E4192" s="22"/>
      <c r="G4192" s="22"/>
      <c r="H4192" s="22"/>
      <c r="I4192" s="22"/>
      <c r="K4192" s="22"/>
      <c r="L4192" s="22"/>
      <c r="M4192" s="22"/>
      <c r="O4192" s="22"/>
      <c r="P4192" s="22"/>
      <c r="Q4192" s="22"/>
    </row>
    <row r="4193" spans="2:17" x14ac:dyDescent="0.2">
      <c r="B4193" s="22"/>
      <c r="C4193" s="22"/>
      <c r="D4193" s="22"/>
      <c r="E4193" s="22"/>
      <c r="G4193" s="22"/>
      <c r="H4193" s="22"/>
      <c r="I4193" s="22"/>
      <c r="K4193" s="22"/>
      <c r="L4193" s="22"/>
      <c r="M4193" s="22"/>
      <c r="O4193" s="22"/>
      <c r="P4193" s="22"/>
      <c r="Q4193" s="22"/>
    </row>
    <row r="4194" spans="2:17" x14ac:dyDescent="0.2">
      <c r="B4194" s="22"/>
      <c r="C4194" s="22"/>
      <c r="D4194" s="22"/>
      <c r="E4194" s="22"/>
      <c r="G4194" s="22"/>
      <c r="H4194" s="22"/>
      <c r="I4194" s="22"/>
      <c r="K4194" s="22"/>
      <c r="L4194" s="22"/>
      <c r="M4194" s="22"/>
      <c r="O4194" s="22"/>
      <c r="P4194" s="22"/>
      <c r="Q4194" s="22"/>
    </row>
    <row r="4195" spans="2:17" x14ac:dyDescent="0.2">
      <c r="B4195" s="22"/>
      <c r="C4195" s="22"/>
      <c r="D4195" s="22"/>
      <c r="E4195" s="22"/>
      <c r="G4195" s="22"/>
      <c r="H4195" s="22"/>
      <c r="I4195" s="22"/>
      <c r="K4195" s="22"/>
      <c r="L4195" s="22"/>
      <c r="M4195" s="22"/>
      <c r="O4195" s="22"/>
      <c r="P4195" s="22"/>
      <c r="Q4195" s="22"/>
    </row>
    <row r="4196" spans="2:17" x14ac:dyDescent="0.2">
      <c r="B4196" s="22"/>
      <c r="C4196" s="22"/>
      <c r="D4196" s="22"/>
      <c r="E4196" s="22"/>
      <c r="G4196" s="22"/>
      <c r="H4196" s="22"/>
      <c r="I4196" s="22"/>
      <c r="K4196" s="22"/>
      <c r="L4196" s="22"/>
      <c r="M4196" s="22"/>
      <c r="O4196" s="22"/>
      <c r="P4196" s="22"/>
      <c r="Q4196" s="22"/>
    </row>
    <row r="4197" spans="2:17" x14ac:dyDescent="0.2">
      <c r="B4197" s="22"/>
      <c r="C4197" s="22"/>
      <c r="D4197" s="22"/>
      <c r="E4197" s="22"/>
      <c r="G4197" s="22"/>
      <c r="H4197" s="22"/>
      <c r="I4197" s="22"/>
      <c r="K4197" s="22"/>
      <c r="L4197" s="22"/>
      <c r="M4197" s="22"/>
      <c r="O4197" s="22"/>
      <c r="P4197" s="22"/>
      <c r="Q4197" s="22"/>
    </row>
    <row r="4198" spans="2:17" x14ac:dyDescent="0.2">
      <c r="B4198" s="22"/>
      <c r="C4198" s="22"/>
      <c r="D4198" s="22"/>
      <c r="E4198" s="22"/>
      <c r="G4198" s="22"/>
      <c r="H4198" s="22"/>
      <c r="I4198" s="22"/>
      <c r="K4198" s="22"/>
      <c r="L4198" s="22"/>
      <c r="M4198" s="22"/>
      <c r="O4198" s="22"/>
      <c r="P4198" s="22"/>
      <c r="Q4198" s="22"/>
    </row>
    <row r="4199" spans="2:17" x14ac:dyDescent="0.2">
      <c r="B4199" s="22"/>
      <c r="C4199" s="22"/>
      <c r="D4199" s="22"/>
      <c r="E4199" s="22"/>
      <c r="G4199" s="22"/>
      <c r="H4199" s="22"/>
      <c r="I4199" s="22"/>
      <c r="K4199" s="22"/>
      <c r="L4199" s="22"/>
      <c r="M4199" s="22"/>
      <c r="O4199" s="22"/>
      <c r="P4199" s="22"/>
      <c r="Q4199" s="22"/>
    </row>
    <row r="4200" spans="2:17" x14ac:dyDescent="0.2">
      <c r="B4200" s="22"/>
      <c r="C4200" s="22"/>
      <c r="D4200" s="22"/>
      <c r="E4200" s="22"/>
      <c r="G4200" s="22"/>
      <c r="H4200" s="22"/>
      <c r="I4200" s="22"/>
      <c r="K4200" s="22"/>
      <c r="L4200" s="22"/>
      <c r="M4200" s="22"/>
      <c r="O4200" s="22"/>
      <c r="P4200" s="22"/>
      <c r="Q4200" s="22"/>
    </row>
    <row r="4201" spans="2:17" x14ac:dyDescent="0.2">
      <c r="B4201" s="22"/>
      <c r="C4201" s="22"/>
      <c r="D4201" s="22"/>
      <c r="E4201" s="22"/>
      <c r="G4201" s="22"/>
      <c r="H4201" s="22"/>
      <c r="I4201" s="22"/>
      <c r="K4201" s="22"/>
      <c r="L4201" s="22"/>
      <c r="M4201" s="22"/>
      <c r="O4201" s="22"/>
      <c r="P4201" s="22"/>
      <c r="Q4201" s="22"/>
    </row>
    <row r="4202" spans="2:17" x14ac:dyDescent="0.2">
      <c r="B4202" s="22"/>
      <c r="C4202" s="22"/>
      <c r="D4202" s="22"/>
      <c r="E4202" s="22"/>
      <c r="G4202" s="22"/>
      <c r="H4202" s="22"/>
      <c r="I4202" s="22"/>
      <c r="K4202" s="22"/>
      <c r="L4202" s="22"/>
      <c r="M4202" s="22"/>
      <c r="O4202" s="22"/>
      <c r="P4202" s="22"/>
      <c r="Q4202" s="22"/>
    </row>
    <row r="4203" spans="2:17" x14ac:dyDescent="0.2">
      <c r="B4203" s="22"/>
      <c r="C4203" s="22"/>
      <c r="D4203" s="22"/>
      <c r="E4203" s="22"/>
      <c r="G4203" s="22"/>
      <c r="H4203" s="22"/>
      <c r="I4203" s="22"/>
      <c r="K4203" s="22"/>
      <c r="L4203" s="22"/>
      <c r="M4203" s="22"/>
      <c r="O4203" s="22"/>
      <c r="P4203" s="22"/>
      <c r="Q4203" s="22"/>
    </row>
    <row r="4204" spans="2:17" x14ac:dyDescent="0.2">
      <c r="B4204" s="22"/>
      <c r="C4204" s="22"/>
      <c r="D4204" s="22"/>
      <c r="E4204" s="22"/>
      <c r="G4204" s="22"/>
      <c r="H4204" s="22"/>
      <c r="I4204" s="22"/>
      <c r="K4204" s="22"/>
      <c r="L4204" s="22"/>
      <c r="M4204" s="22"/>
      <c r="O4204" s="22"/>
      <c r="P4204" s="22"/>
      <c r="Q4204" s="22"/>
    </row>
    <row r="4205" spans="2:17" x14ac:dyDescent="0.2">
      <c r="B4205" s="22"/>
      <c r="C4205" s="22"/>
      <c r="D4205" s="22"/>
      <c r="E4205" s="22"/>
      <c r="G4205" s="22"/>
      <c r="H4205" s="22"/>
      <c r="I4205" s="22"/>
      <c r="K4205" s="22"/>
      <c r="L4205" s="22"/>
      <c r="M4205" s="22"/>
      <c r="O4205" s="22"/>
      <c r="P4205" s="22"/>
      <c r="Q4205" s="22"/>
    </row>
    <row r="4206" spans="2:17" x14ac:dyDescent="0.2">
      <c r="B4206" s="22"/>
      <c r="C4206" s="22"/>
      <c r="D4206" s="22"/>
      <c r="E4206" s="22"/>
      <c r="G4206" s="22"/>
      <c r="H4206" s="22"/>
      <c r="I4206" s="22"/>
      <c r="K4206" s="22"/>
      <c r="L4206" s="22"/>
      <c r="M4206" s="22"/>
      <c r="O4206" s="22"/>
      <c r="P4206" s="22"/>
      <c r="Q4206" s="22"/>
    </row>
    <row r="4207" spans="2:17" x14ac:dyDescent="0.2">
      <c r="B4207" s="22"/>
      <c r="C4207" s="22"/>
      <c r="D4207" s="22"/>
      <c r="E4207" s="22"/>
      <c r="G4207" s="22"/>
      <c r="H4207" s="22"/>
      <c r="I4207" s="22"/>
      <c r="K4207" s="22"/>
      <c r="L4207" s="22"/>
      <c r="M4207" s="22"/>
      <c r="O4207" s="22"/>
      <c r="P4207" s="22"/>
      <c r="Q4207" s="22"/>
    </row>
    <row r="4208" spans="2:17" x14ac:dyDescent="0.2">
      <c r="B4208" s="22"/>
      <c r="C4208" s="22"/>
      <c r="D4208" s="22"/>
      <c r="E4208" s="22"/>
      <c r="G4208" s="22"/>
      <c r="H4208" s="22"/>
      <c r="I4208" s="22"/>
      <c r="K4208" s="22"/>
      <c r="L4208" s="22"/>
      <c r="M4208" s="22"/>
      <c r="O4208" s="22"/>
      <c r="P4208" s="22"/>
      <c r="Q4208" s="22"/>
    </row>
    <row r="4209" spans="2:17" x14ac:dyDescent="0.2">
      <c r="B4209" s="22"/>
      <c r="C4209" s="22"/>
      <c r="D4209" s="22"/>
      <c r="E4209" s="22"/>
      <c r="G4209" s="22"/>
      <c r="H4209" s="22"/>
      <c r="I4209" s="22"/>
      <c r="K4209" s="22"/>
      <c r="L4209" s="22"/>
      <c r="M4209" s="22"/>
      <c r="O4209" s="22"/>
      <c r="P4209" s="22"/>
      <c r="Q4209" s="22"/>
    </row>
    <row r="4210" spans="2:17" x14ac:dyDescent="0.2">
      <c r="B4210" s="22"/>
      <c r="C4210" s="22"/>
      <c r="D4210" s="22"/>
      <c r="E4210" s="22"/>
      <c r="G4210" s="22"/>
      <c r="H4210" s="22"/>
      <c r="I4210" s="22"/>
      <c r="K4210" s="22"/>
      <c r="L4210" s="22"/>
      <c r="M4210" s="22"/>
      <c r="O4210" s="22"/>
      <c r="P4210" s="22"/>
      <c r="Q4210" s="22"/>
    </row>
    <row r="4211" spans="2:17" x14ac:dyDescent="0.2">
      <c r="B4211" s="22"/>
      <c r="C4211" s="22"/>
      <c r="D4211" s="22"/>
      <c r="E4211" s="22"/>
      <c r="G4211" s="22"/>
      <c r="H4211" s="22"/>
      <c r="I4211" s="22"/>
      <c r="K4211" s="22"/>
      <c r="L4211" s="22"/>
      <c r="M4211" s="22"/>
      <c r="O4211" s="22"/>
      <c r="P4211" s="22"/>
      <c r="Q4211" s="22"/>
    </row>
    <row r="4212" spans="2:17" x14ac:dyDescent="0.2">
      <c r="B4212" s="22"/>
      <c r="C4212" s="22"/>
      <c r="D4212" s="22"/>
      <c r="E4212" s="22"/>
      <c r="G4212" s="22"/>
      <c r="H4212" s="22"/>
      <c r="I4212" s="22"/>
      <c r="K4212" s="22"/>
      <c r="L4212" s="22"/>
      <c r="M4212" s="22"/>
      <c r="O4212" s="22"/>
      <c r="P4212" s="22"/>
      <c r="Q4212" s="22"/>
    </row>
    <row r="4213" spans="2:17" x14ac:dyDescent="0.2">
      <c r="B4213" s="22"/>
      <c r="C4213" s="22"/>
      <c r="D4213" s="22"/>
      <c r="E4213" s="22"/>
      <c r="G4213" s="22"/>
      <c r="H4213" s="22"/>
      <c r="I4213" s="22"/>
      <c r="K4213" s="22"/>
      <c r="L4213" s="22"/>
      <c r="M4213" s="22"/>
      <c r="O4213" s="22"/>
      <c r="P4213" s="22"/>
      <c r="Q4213" s="22"/>
    </row>
    <row r="4214" spans="2:17" x14ac:dyDescent="0.2">
      <c r="B4214" s="22"/>
      <c r="C4214" s="22"/>
      <c r="D4214" s="22"/>
      <c r="E4214" s="22"/>
      <c r="G4214" s="22"/>
      <c r="H4214" s="22"/>
      <c r="I4214" s="22"/>
      <c r="K4214" s="22"/>
      <c r="L4214" s="22"/>
      <c r="M4214" s="22"/>
      <c r="O4214" s="22"/>
      <c r="P4214" s="22"/>
      <c r="Q4214" s="22"/>
    </row>
    <row r="4215" spans="2:17" x14ac:dyDescent="0.2">
      <c r="B4215" s="22"/>
      <c r="C4215" s="22"/>
      <c r="D4215" s="22"/>
      <c r="E4215" s="22"/>
      <c r="G4215" s="22"/>
      <c r="H4215" s="22"/>
      <c r="I4215" s="22"/>
      <c r="K4215" s="22"/>
      <c r="L4215" s="22"/>
      <c r="M4215" s="22"/>
      <c r="O4215" s="22"/>
      <c r="P4215" s="22"/>
      <c r="Q4215" s="22"/>
    </row>
    <row r="4216" spans="2:17" x14ac:dyDescent="0.2">
      <c r="B4216" s="22"/>
      <c r="C4216" s="22"/>
      <c r="D4216" s="22"/>
      <c r="E4216" s="22"/>
      <c r="G4216" s="22"/>
      <c r="H4216" s="22"/>
      <c r="I4216" s="22"/>
      <c r="K4216" s="22"/>
      <c r="L4216" s="22"/>
      <c r="M4216" s="22"/>
      <c r="O4216" s="22"/>
      <c r="P4216" s="22"/>
      <c r="Q4216" s="22"/>
    </row>
    <row r="4217" spans="2:17" x14ac:dyDescent="0.2">
      <c r="B4217" s="22"/>
      <c r="C4217" s="22"/>
      <c r="D4217" s="22"/>
      <c r="E4217" s="22"/>
      <c r="G4217" s="22"/>
      <c r="H4217" s="22"/>
      <c r="I4217" s="22"/>
      <c r="K4217" s="22"/>
      <c r="L4217" s="22"/>
      <c r="M4217" s="22"/>
      <c r="O4217" s="22"/>
      <c r="P4217" s="22"/>
      <c r="Q4217" s="22"/>
    </row>
    <row r="4218" spans="2:17" x14ac:dyDescent="0.2">
      <c r="B4218" s="22"/>
      <c r="C4218" s="22"/>
      <c r="D4218" s="22"/>
      <c r="E4218" s="22"/>
      <c r="G4218" s="22"/>
      <c r="H4218" s="22"/>
      <c r="I4218" s="22"/>
      <c r="K4218" s="22"/>
      <c r="L4218" s="22"/>
      <c r="M4218" s="22"/>
      <c r="O4218" s="22"/>
      <c r="P4218" s="22"/>
      <c r="Q4218" s="22"/>
    </row>
    <row r="4219" spans="2:17" x14ac:dyDescent="0.2">
      <c r="B4219" s="22"/>
      <c r="C4219" s="22"/>
      <c r="D4219" s="22"/>
      <c r="E4219" s="22"/>
      <c r="G4219" s="22"/>
      <c r="H4219" s="22"/>
      <c r="I4219" s="22"/>
      <c r="K4219" s="22"/>
      <c r="L4219" s="22"/>
      <c r="M4219" s="22"/>
      <c r="O4219" s="22"/>
      <c r="P4219" s="22"/>
      <c r="Q4219" s="22"/>
    </row>
    <row r="4220" spans="2:17" x14ac:dyDescent="0.2">
      <c r="B4220" s="22"/>
      <c r="C4220" s="22"/>
      <c r="D4220" s="22"/>
      <c r="E4220" s="22"/>
      <c r="G4220" s="22"/>
      <c r="H4220" s="22"/>
      <c r="I4220" s="22"/>
      <c r="K4220" s="22"/>
      <c r="L4220" s="22"/>
      <c r="M4220" s="22"/>
      <c r="O4220" s="22"/>
      <c r="P4220" s="22"/>
      <c r="Q4220" s="22"/>
    </row>
    <row r="4221" spans="2:17" x14ac:dyDescent="0.2">
      <c r="B4221" s="22"/>
      <c r="C4221" s="22"/>
      <c r="D4221" s="22"/>
      <c r="E4221" s="22"/>
      <c r="G4221" s="22"/>
      <c r="H4221" s="22"/>
      <c r="I4221" s="22"/>
      <c r="K4221" s="22"/>
      <c r="L4221" s="22"/>
      <c r="M4221" s="22"/>
      <c r="O4221" s="22"/>
      <c r="P4221" s="22"/>
      <c r="Q4221" s="22"/>
    </row>
    <row r="4222" spans="2:17" x14ac:dyDescent="0.2">
      <c r="B4222" s="22"/>
      <c r="C4222" s="22"/>
      <c r="D4222" s="22"/>
      <c r="E4222" s="22"/>
      <c r="G4222" s="22"/>
      <c r="H4222" s="22"/>
      <c r="I4222" s="22"/>
      <c r="K4222" s="22"/>
      <c r="L4222" s="22"/>
      <c r="M4222" s="22"/>
      <c r="O4222" s="22"/>
      <c r="P4222" s="22"/>
      <c r="Q4222" s="22"/>
    </row>
    <row r="4223" spans="2:17" x14ac:dyDescent="0.2">
      <c r="B4223" s="22"/>
      <c r="C4223" s="22"/>
      <c r="D4223" s="22"/>
      <c r="E4223" s="22"/>
      <c r="G4223" s="22"/>
      <c r="H4223" s="22"/>
      <c r="I4223" s="22"/>
      <c r="K4223" s="22"/>
      <c r="L4223" s="22"/>
      <c r="M4223" s="22"/>
      <c r="O4223" s="22"/>
      <c r="P4223" s="22"/>
      <c r="Q4223" s="22"/>
    </row>
    <row r="4224" spans="2:17" x14ac:dyDescent="0.2">
      <c r="B4224" s="22"/>
      <c r="C4224" s="22"/>
      <c r="D4224" s="22"/>
      <c r="E4224" s="22"/>
      <c r="G4224" s="22"/>
      <c r="H4224" s="22"/>
      <c r="I4224" s="22"/>
      <c r="K4224" s="22"/>
      <c r="L4224" s="22"/>
      <c r="M4224" s="22"/>
      <c r="O4224" s="22"/>
      <c r="P4224" s="22"/>
      <c r="Q4224" s="22"/>
    </row>
    <row r="4225" spans="2:17" x14ac:dyDescent="0.2">
      <c r="B4225" s="22"/>
      <c r="C4225" s="22"/>
      <c r="D4225" s="22"/>
      <c r="E4225" s="22"/>
      <c r="G4225" s="22"/>
      <c r="H4225" s="22"/>
      <c r="I4225" s="22"/>
      <c r="K4225" s="22"/>
      <c r="L4225" s="22"/>
      <c r="M4225" s="22"/>
      <c r="O4225" s="22"/>
      <c r="P4225" s="22"/>
      <c r="Q4225" s="22"/>
    </row>
    <row r="4226" spans="2:17" x14ac:dyDescent="0.2">
      <c r="B4226" s="22"/>
      <c r="C4226" s="22"/>
      <c r="D4226" s="22"/>
      <c r="E4226" s="22"/>
      <c r="G4226" s="22"/>
      <c r="H4226" s="22"/>
      <c r="I4226" s="22"/>
      <c r="K4226" s="22"/>
      <c r="L4226" s="22"/>
      <c r="M4226" s="22"/>
      <c r="O4226" s="22"/>
      <c r="P4226" s="22"/>
      <c r="Q4226" s="22"/>
    </row>
    <row r="4227" spans="2:17" x14ac:dyDescent="0.2">
      <c r="B4227" s="22"/>
      <c r="C4227" s="22"/>
      <c r="D4227" s="22"/>
      <c r="E4227" s="22"/>
      <c r="G4227" s="22"/>
      <c r="H4227" s="22"/>
      <c r="I4227" s="22"/>
      <c r="K4227" s="22"/>
      <c r="L4227" s="22"/>
      <c r="M4227" s="22"/>
      <c r="O4227" s="22"/>
      <c r="P4227" s="22"/>
      <c r="Q4227" s="22"/>
    </row>
    <row r="4228" spans="2:17" x14ac:dyDescent="0.2">
      <c r="B4228" s="22"/>
      <c r="C4228" s="22"/>
      <c r="D4228" s="22"/>
      <c r="E4228" s="22"/>
      <c r="G4228" s="22"/>
      <c r="H4228" s="22"/>
      <c r="I4228" s="22"/>
      <c r="K4228" s="22"/>
      <c r="L4228" s="22"/>
      <c r="M4228" s="22"/>
      <c r="O4228" s="22"/>
      <c r="P4228" s="22"/>
      <c r="Q4228" s="22"/>
    </row>
    <row r="4229" spans="2:17" x14ac:dyDescent="0.2">
      <c r="B4229" s="22"/>
      <c r="C4229" s="22"/>
      <c r="D4229" s="22"/>
      <c r="E4229" s="22"/>
      <c r="G4229" s="22"/>
      <c r="H4229" s="22"/>
      <c r="I4229" s="22"/>
      <c r="K4229" s="22"/>
      <c r="L4229" s="22"/>
      <c r="M4229" s="22"/>
      <c r="O4229" s="22"/>
      <c r="P4229" s="22"/>
      <c r="Q4229" s="22"/>
    </row>
    <row r="4230" spans="2:17" x14ac:dyDescent="0.2">
      <c r="B4230" s="22"/>
      <c r="C4230" s="22"/>
      <c r="D4230" s="22"/>
      <c r="E4230" s="22"/>
      <c r="G4230" s="22"/>
      <c r="H4230" s="22"/>
      <c r="I4230" s="22"/>
      <c r="K4230" s="22"/>
      <c r="L4230" s="22"/>
      <c r="M4230" s="22"/>
      <c r="O4230" s="22"/>
      <c r="P4230" s="22"/>
      <c r="Q4230" s="22"/>
    </row>
    <row r="4231" spans="2:17" x14ac:dyDescent="0.2">
      <c r="B4231" s="22"/>
      <c r="C4231" s="22"/>
      <c r="D4231" s="22"/>
      <c r="E4231" s="22"/>
      <c r="G4231" s="22"/>
      <c r="H4231" s="22"/>
      <c r="I4231" s="22"/>
      <c r="K4231" s="22"/>
      <c r="L4231" s="22"/>
      <c r="M4231" s="22"/>
      <c r="O4231" s="22"/>
      <c r="P4231" s="22"/>
      <c r="Q4231" s="22"/>
    </row>
    <row r="4232" spans="2:17" x14ac:dyDescent="0.2">
      <c r="B4232" s="22"/>
      <c r="C4232" s="22"/>
      <c r="D4232" s="22"/>
      <c r="E4232" s="22"/>
      <c r="G4232" s="22"/>
      <c r="H4232" s="22"/>
      <c r="I4232" s="22"/>
      <c r="K4232" s="22"/>
      <c r="L4232" s="22"/>
      <c r="M4232" s="22"/>
      <c r="O4232" s="22"/>
      <c r="P4232" s="22"/>
      <c r="Q4232" s="22"/>
    </row>
    <row r="4233" spans="2:17" x14ac:dyDescent="0.2">
      <c r="B4233" s="22"/>
      <c r="C4233" s="22"/>
      <c r="D4233" s="22"/>
      <c r="E4233" s="22"/>
      <c r="G4233" s="22"/>
      <c r="H4233" s="22"/>
      <c r="I4233" s="22"/>
      <c r="K4233" s="22"/>
      <c r="L4233" s="22"/>
      <c r="M4233" s="22"/>
      <c r="O4233" s="22"/>
      <c r="P4233" s="22"/>
      <c r="Q4233" s="22"/>
    </row>
    <row r="4234" spans="2:17" x14ac:dyDescent="0.2">
      <c r="B4234" s="22"/>
      <c r="C4234" s="22"/>
      <c r="D4234" s="22"/>
      <c r="E4234" s="22"/>
      <c r="G4234" s="22"/>
      <c r="H4234" s="22"/>
      <c r="I4234" s="22"/>
      <c r="K4234" s="22"/>
      <c r="L4234" s="22"/>
      <c r="M4234" s="22"/>
      <c r="O4234" s="22"/>
      <c r="P4234" s="22"/>
      <c r="Q4234" s="22"/>
    </row>
    <row r="4235" spans="2:17" x14ac:dyDescent="0.2">
      <c r="B4235" s="22"/>
      <c r="C4235" s="22"/>
      <c r="D4235" s="22"/>
      <c r="E4235" s="22"/>
      <c r="G4235" s="22"/>
      <c r="H4235" s="22"/>
      <c r="I4235" s="22"/>
      <c r="K4235" s="22"/>
      <c r="L4235" s="22"/>
      <c r="M4235" s="22"/>
      <c r="O4235" s="22"/>
      <c r="P4235" s="22"/>
      <c r="Q4235" s="22"/>
    </row>
    <row r="4236" spans="2:17" x14ac:dyDescent="0.2">
      <c r="B4236" s="22"/>
      <c r="C4236" s="22"/>
      <c r="D4236" s="22"/>
      <c r="E4236" s="22"/>
      <c r="G4236" s="22"/>
      <c r="H4236" s="22"/>
      <c r="I4236" s="22"/>
      <c r="K4236" s="22"/>
      <c r="L4236" s="22"/>
      <c r="M4236" s="22"/>
      <c r="O4236" s="22"/>
      <c r="P4236" s="22"/>
      <c r="Q4236" s="22"/>
    </row>
    <row r="4237" spans="2:17" x14ac:dyDescent="0.2">
      <c r="B4237" s="22"/>
      <c r="C4237" s="22"/>
      <c r="D4237" s="22"/>
      <c r="E4237" s="22"/>
      <c r="G4237" s="22"/>
      <c r="H4237" s="22"/>
      <c r="I4237" s="22"/>
      <c r="K4237" s="22"/>
      <c r="L4237" s="22"/>
      <c r="M4237" s="22"/>
      <c r="O4237" s="22"/>
      <c r="P4237" s="22"/>
      <c r="Q4237" s="22"/>
    </row>
    <row r="4238" spans="2:17" x14ac:dyDescent="0.2">
      <c r="B4238" s="22"/>
      <c r="C4238" s="22"/>
      <c r="D4238" s="22"/>
      <c r="E4238" s="22"/>
      <c r="G4238" s="22"/>
      <c r="H4238" s="22"/>
      <c r="I4238" s="22"/>
      <c r="K4238" s="22"/>
      <c r="L4238" s="22"/>
      <c r="M4238" s="22"/>
      <c r="O4238" s="22"/>
      <c r="P4238" s="22"/>
      <c r="Q4238" s="22"/>
    </row>
    <row r="4239" spans="2:17" x14ac:dyDescent="0.2">
      <c r="B4239" s="22"/>
      <c r="C4239" s="22"/>
      <c r="D4239" s="22"/>
      <c r="E4239" s="22"/>
      <c r="G4239" s="22"/>
      <c r="H4239" s="22"/>
      <c r="I4239" s="22"/>
      <c r="K4239" s="22"/>
      <c r="L4239" s="22"/>
      <c r="M4239" s="22"/>
      <c r="O4239" s="22"/>
      <c r="P4239" s="22"/>
      <c r="Q4239" s="22"/>
    </row>
    <row r="4240" spans="2:17" x14ac:dyDescent="0.2">
      <c r="B4240" s="22"/>
      <c r="C4240" s="22"/>
      <c r="D4240" s="22"/>
      <c r="E4240" s="22"/>
      <c r="G4240" s="22"/>
      <c r="H4240" s="22"/>
      <c r="I4240" s="22"/>
      <c r="K4240" s="22"/>
      <c r="L4240" s="22"/>
      <c r="M4240" s="22"/>
      <c r="O4240" s="22"/>
      <c r="P4240" s="22"/>
      <c r="Q4240" s="22"/>
    </row>
    <row r="4241" spans="2:17" x14ac:dyDescent="0.2">
      <c r="B4241" s="22"/>
      <c r="C4241" s="22"/>
      <c r="D4241" s="22"/>
      <c r="E4241" s="22"/>
      <c r="G4241" s="22"/>
      <c r="H4241" s="22"/>
      <c r="I4241" s="22"/>
      <c r="K4241" s="22"/>
      <c r="L4241" s="22"/>
      <c r="M4241" s="22"/>
      <c r="O4241" s="22"/>
      <c r="P4241" s="22"/>
      <c r="Q4241" s="22"/>
    </row>
    <row r="4242" spans="2:17" x14ac:dyDescent="0.2">
      <c r="B4242" s="22"/>
      <c r="C4242" s="22"/>
      <c r="D4242" s="22"/>
      <c r="E4242" s="22"/>
      <c r="G4242" s="22"/>
      <c r="H4242" s="22"/>
      <c r="I4242" s="22"/>
      <c r="K4242" s="22"/>
      <c r="L4242" s="22"/>
      <c r="M4242" s="22"/>
      <c r="O4242" s="22"/>
      <c r="P4242" s="22"/>
      <c r="Q4242" s="22"/>
    </row>
    <row r="4243" spans="2:17" x14ac:dyDescent="0.2">
      <c r="B4243" s="22"/>
      <c r="C4243" s="22"/>
      <c r="D4243" s="22"/>
      <c r="E4243" s="22"/>
      <c r="G4243" s="22"/>
      <c r="H4243" s="22"/>
      <c r="I4243" s="22"/>
      <c r="K4243" s="22"/>
      <c r="L4243" s="22"/>
      <c r="M4243" s="22"/>
      <c r="O4243" s="22"/>
      <c r="P4243" s="22"/>
      <c r="Q4243" s="22"/>
    </row>
    <row r="4244" spans="2:17" x14ac:dyDescent="0.2">
      <c r="B4244" s="22"/>
      <c r="C4244" s="22"/>
      <c r="D4244" s="22"/>
      <c r="E4244" s="22"/>
      <c r="G4244" s="22"/>
      <c r="H4244" s="22"/>
      <c r="I4244" s="22"/>
      <c r="K4244" s="22"/>
      <c r="L4244" s="22"/>
      <c r="M4244" s="22"/>
      <c r="O4244" s="22"/>
      <c r="P4244" s="22"/>
      <c r="Q4244" s="22"/>
    </row>
    <row r="4245" spans="2:17" x14ac:dyDescent="0.2">
      <c r="B4245" s="22"/>
      <c r="C4245" s="22"/>
      <c r="D4245" s="22"/>
      <c r="E4245" s="22"/>
      <c r="G4245" s="22"/>
      <c r="H4245" s="22"/>
      <c r="I4245" s="22"/>
      <c r="K4245" s="22"/>
      <c r="L4245" s="22"/>
      <c r="M4245" s="22"/>
      <c r="O4245" s="22"/>
      <c r="P4245" s="22"/>
      <c r="Q4245" s="22"/>
    </row>
    <row r="4246" spans="2:17" x14ac:dyDescent="0.2">
      <c r="B4246" s="22"/>
      <c r="C4246" s="22"/>
      <c r="D4246" s="22"/>
      <c r="E4246" s="22"/>
      <c r="G4246" s="22"/>
      <c r="H4246" s="22"/>
      <c r="I4246" s="22"/>
      <c r="K4246" s="22"/>
      <c r="L4246" s="22"/>
      <c r="M4246" s="22"/>
      <c r="O4246" s="22"/>
      <c r="P4246" s="22"/>
      <c r="Q4246" s="22"/>
    </row>
    <row r="4247" spans="2:17" x14ac:dyDescent="0.2">
      <c r="B4247" s="22"/>
      <c r="C4247" s="22"/>
      <c r="D4247" s="22"/>
      <c r="E4247" s="22"/>
      <c r="G4247" s="22"/>
      <c r="H4247" s="22"/>
      <c r="I4247" s="22"/>
      <c r="K4247" s="22"/>
      <c r="L4247" s="22"/>
      <c r="M4247" s="22"/>
      <c r="O4247" s="22"/>
      <c r="P4247" s="22"/>
      <c r="Q4247" s="22"/>
    </row>
    <row r="4248" spans="2:17" x14ac:dyDescent="0.2">
      <c r="B4248" s="22"/>
      <c r="C4248" s="22"/>
      <c r="D4248" s="22"/>
      <c r="E4248" s="22"/>
      <c r="G4248" s="22"/>
      <c r="H4248" s="22"/>
      <c r="I4248" s="22"/>
      <c r="K4248" s="22"/>
      <c r="L4248" s="22"/>
      <c r="M4248" s="22"/>
      <c r="O4248" s="22"/>
      <c r="P4248" s="22"/>
      <c r="Q4248" s="22"/>
    </row>
    <row r="4249" spans="2:17" x14ac:dyDescent="0.2">
      <c r="B4249" s="22"/>
      <c r="C4249" s="22"/>
      <c r="D4249" s="22"/>
      <c r="E4249" s="22"/>
      <c r="G4249" s="22"/>
      <c r="H4249" s="22"/>
      <c r="I4249" s="22"/>
      <c r="K4249" s="22"/>
      <c r="L4249" s="22"/>
      <c r="M4249" s="22"/>
      <c r="O4249" s="22"/>
      <c r="P4249" s="22"/>
      <c r="Q4249" s="22"/>
    </row>
    <row r="4250" spans="2:17" x14ac:dyDescent="0.2">
      <c r="B4250" s="22"/>
      <c r="C4250" s="22"/>
      <c r="D4250" s="22"/>
      <c r="E4250" s="22"/>
      <c r="G4250" s="22"/>
      <c r="H4250" s="22"/>
      <c r="I4250" s="22"/>
      <c r="K4250" s="22"/>
      <c r="L4250" s="22"/>
      <c r="M4250" s="22"/>
      <c r="O4250" s="22"/>
      <c r="P4250" s="22"/>
      <c r="Q4250" s="22"/>
    </row>
    <row r="4251" spans="2:17" x14ac:dyDescent="0.2">
      <c r="B4251" s="22"/>
      <c r="C4251" s="22"/>
      <c r="D4251" s="22"/>
      <c r="E4251" s="22"/>
      <c r="G4251" s="22"/>
      <c r="H4251" s="22"/>
      <c r="I4251" s="22"/>
      <c r="K4251" s="22"/>
      <c r="L4251" s="22"/>
      <c r="M4251" s="22"/>
      <c r="O4251" s="22"/>
      <c r="P4251" s="22"/>
      <c r="Q4251" s="22"/>
    </row>
    <row r="4252" spans="2:17" x14ac:dyDescent="0.2">
      <c r="B4252" s="22"/>
      <c r="C4252" s="22"/>
      <c r="D4252" s="22"/>
      <c r="E4252" s="22"/>
      <c r="G4252" s="22"/>
      <c r="H4252" s="22"/>
      <c r="I4252" s="22"/>
      <c r="K4252" s="22"/>
      <c r="L4252" s="22"/>
      <c r="M4252" s="22"/>
      <c r="O4252" s="22"/>
      <c r="P4252" s="22"/>
      <c r="Q4252" s="22"/>
    </row>
    <row r="4253" spans="2:17" x14ac:dyDescent="0.2">
      <c r="B4253" s="22"/>
      <c r="C4253" s="22"/>
      <c r="D4253" s="22"/>
      <c r="E4253" s="22"/>
      <c r="G4253" s="22"/>
      <c r="H4253" s="22"/>
      <c r="I4253" s="22"/>
      <c r="K4253" s="22"/>
      <c r="L4253" s="22"/>
      <c r="M4253" s="22"/>
      <c r="O4253" s="22"/>
      <c r="P4253" s="22"/>
      <c r="Q4253" s="22"/>
    </row>
    <row r="4254" spans="2:17" x14ac:dyDescent="0.2">
      <c r="B4254" s="22"/>
      <c r="C4254" s="22"/>
      <c r="D4254" s="22"/>
      <c r="E4254" s="22"/>
      <c r="G4254" s="22"/>
      <c r="H4254" s="22"/>
      <c r="I4254" s="22"/>
      <c r="K4254" s="22"/>
      <c r="L4254" s="22"/>
      <c r="M4254" s="22"/>
      <c r="O4254" s="22"/>
      <c r="P4254" s="22"/>
      <c r="Q4254" s="22"/>
    </row>
    <row r="4255" spans="2:17" x14ac:dyDescent="0.2">
      <c r="B4255" s="22"/>
      <c r="C4255" s="22"/>
      <c r="D4255" s="22"/>
      <c r="E4255" s="22"/>
      <c r="G4255" s="22"/>
      <c r="H4255" s="22"/>
      <c r="I4255" s="22"/>
      <c r="K4255" s="22"/>
      <c r="L4255" s="22"/>
      <c r="M4255" s="22"/>
      <c r="O4255" s="22"/>
      <c r="P4255" s="22"/>
      <c r="Q4255" s="22"/>
    </row>
    <row r="4256" spans="2:17" x14ac:dyDescent="0.2">
      <c r="B4256" s="22"/>
      <c r="C4256" s="22"/>
      <c r="D4256" s="22"/>
      <c r="E4256" s="22"/>
      <c r="G4256" s="22"/>
      <c r="H4256" s="22"/>
      <c r="I4256" s="22"/>
      <c r="K4256" s="22"/>
      <c r="L4256" s="22"/>
      <c r="M4256" s="22"/>
      <c r="O4256" s="22"/>
      <c r="P4256" s="22"/>
      <c r="Q4256" s="22"/>
    </row>
    <row r="4257" spans="2:17" x14ac:dyDescent="0.2">
      <c r="B4257" s="22"/>
      <c r="C4257" s="22"/>
      <c r="D4257" s="22"/>
      <c r="E4257" s="22"/>
      <c r="G4257" s="22"/>
      <c r="H4257" s="22"/>
      <c r="I4257" s="22"/>
      <c r="K4257" s="22"/>
      <c r="L4257" s="22"/>
      <c r="M4257" s="22"/>
      <c r="O4257" s="22"/>
      <c r="P4257" s="22"/>
      <c r="Q4257" s="22"/>
    </row>
    <row r="4258" spans="2:17" x14ac:dyDescent="0.2">
      <c r="B4258" s="22"/>
      <c r="C4258" s="22"/>
      <c r="D4258" s="22"/>
      <c r="E4258" s="22"/>
      <c r="G4258" s="22"/>
      <c r="H4258" s="22"/>
      <c r="I4258" s="22"/>
      <c r="K4258" s="22"/>
      <c r="L4258" s="22"/>
      <c r="M4258" s="22"/>
      <c r="O4258" s="22"/>
      <c r="P4258" s="22"/>
      <c r="Q4258" s="22"/>
    </row>
    <row r="4259" spans="2:17" x14ac:dyDescent="0.2">
      <c r="B4259" s="22"/>
      <c r="C4259" s="22"/>
      <c r="D4259" s="22"/>
      <c r="E4259" s="22"/>
      <c r="G4259" s="22"/>
      <c r="H4259" s="22"/>
      <c r="I4259" s="22"/>
      <c r="K4259" s="22"/>
      <c r="L4259" s="22"/>
      <c r="M4259" s="22"/>
      <c r="O4259" s="22"/>
      <c r="P4259" s="22"/>
      <c r="Q4259" s="22"/>
    </row>
    <row r="4260" spans="2:17" x14ac:dyDescent="0.2">
      <c r="B4260" s="22"/>
      <c r="C4260" s="22"/>
      <c r="D4260" s="22"/>
      <c r="E4260" s="22"/>
      <c r="G4260" s="22"/>
      <c r="H4260" s="22"/>
      <c r="I4260" s="22"/>
      <c r="K4260" s="22"/>
      <c r="L4260" s="22"/>
      <c r="M4260" s="22"/>
      <c r="O4260" s="22"/>
      <c r="P4260" s="22"/>
      <c r="Q4260" s="22"/>
    </row>
    <row r="4261" spans="2:17" x14ac:dyDescent="0.2">
      <c r="B4261" s="22"/>
      <c r="C4261" s="22"/>
      <c r="D4261" s="22"/>
      <c r="E4261" s="22"/>
      <c r="G4261" s="22"/>
      <c r="H4261" s="22"/>
      <c r="I4261" s="22"/>
      <c r="K4261" s="22"/>
      <c r="L4261" s="22"/>
      <c r="M4261" s="22"/>
      <c r="O4261" s="22"/>
      <c r="P4261" s="22"/>
      <c r="Q4261" s="22"/>
    </row>
    <row r="4262" spans="2:17" x14ac:dyDescent="0.2">
      <c r="B4262" s="22"/>
      <c r="C4262" s="22"/>
      <c r="D4262" s="22"/>
      <c r="E4262" s="22"/>
      <c r="G4262" s="22"/>
      <c r="H4262" s="22"/>
      <c r="I4262" s="22"/>
      <c r="K4262" s="22"/>
      <c r="L4262" s="22"/>
      <c r="M4262" s="22"/>
      <c r="O4262" s="22"/>
      <c r="P4262" s="22"/>
      <c r="Q4262" s="22"/>
    </row>
    <row r="4263" spans="2:17" x14ac:dyDescent="0.2">
      <c r="B4263" s="22"/>
      <c r="C4263" s="22"/>
      <c r="D4263" s="22"/>
      <c r="E4263" s="22"/>
      <c r="G4263" s="22"/>
      <c r="H4263" s="22"/>
      <c r="I4263" s="22"/>
      <c r="K4263" s="22"/>
      <c r="L4263" s="22"/>
      <c r="M4263" s="22"/>
      <c r="O4263" s="22"/>
      <c r="P4263" s="22"/>
      <c r="Q4263" s="22"/>
    </row>
    <row r="4264" spans="2:17" x14ac:dyDescent="0.2">
      <c r="B4264" s="22"/>
      <c r="C4264" s="22"/>
      <c r="D4264" s="22"/>
      <c r="E4264" s="22"/>
      <c r="G4264" s="22"/>
      <c r="H4264" s="22"/>
      <c r="I4264" s="22"/>
      <c r="K4264" s="22"/>
      <c r="L4264" s="22"/>
      <c r="M4264" s="22"/>
      <c r="O4264" s="22"/>
      <c r="P4264" s="22"/>
      <c r="Q4264" s="22"/>
    </row>
    <row r="4265" spans="2:17" x14ac:dyDescent="0.2">
      <c r="B4265" s="22"/>
      <c r="C4265" s="22"/>
      <c r="D4265" s="22"/>
      <c r="E4265" s="22"/>
      <c r="G4265" s="22"/>
      <c r="H4265" s="22"/>
      <c r="I4265" s="22"/>
      <c r="K4265" s="22"/>
      <c r="L4265" s="22"/>
      <c r="M4265" s="22"/>
      <c r="O4265" s="22"/>
      <c r="P4265" s="22"/>
      <c r="Q4265" s="22"/>
    </row>
    <row r="4266" spans="2:17" x14ac:dyDescent="0.2">
      <c r="B4266" s="22"/>
      <c r="C4266" s="22"/>
      <c r="D4266" s="22"/>
      <c r="E4266" s="22"/>
      <c r="G4266" s="22"/>
      <c r="H4266" s="22"/>
      <c r="I4266" s="22"/>
      <c r="K4266" s="22"/>
      <c r="L4266" s="22"/>
      <c r="M4266" s="22"/>
      <c r="O4266" s="22"/>
      <c r="P4266" s="22"/>
      <c r="Q4266" s="22"/>
    </row>
    <row r="4267" spans="2:17" x14ac:dyDescent="0.2">
      <c r="B4267" s="22"/>
      <c r="C4267" s="22"/>
      <c r="D4267" s="22"/>
      <c r="E4267" s="22"/>
      <c r="G4267" s="22"/>
      <c r="H4267" s="22"/>
      <c r="I4267" s="22"/>
      <c r="K4267" s="22"/>
      <c r="L4267" s="22"/>
      <c r="M4267" s="22"/>
      <c r="O4267" s="22"/>
      <c r="P4267" s="22"/>
      <c r="Q4267" s="22"/>
    </row>
    <row r="4268" spans="2:17" x14ac:dyDescent="0.2">
      <c r="B4268" s="22"/>
      <c r="C4268" s="22"/>
      <c r="D4268" s="22"/>
      <c r="E4268" s="22"/>
      <c r="G4268" s="22"/>
      <c r="H4268" s="22"/>
      <c r="I4268" s="22"/>
      <c r="K4268" s="22"/>
      <c r="L4268" s="22"/>
      <c r="M4268" s="22"/>
      <c r="O4268" s="22"/>
      <c r="P4268" s="22"/>
      <c r="Q4268" s="22"/>
    </row>
    <row r="4269" spans="2:17" x14ac:dyDescent="0.2">
      <c r="B4269" s="22"/>
      <c r="C4269" s="22"/>
      <c r="D4269" s="22"/>
      <c r="E4269" s="22"/>
      <c r="G4269" s="22"/>
      <c r="H4269" s="22"/>
      <c r="I4269" s="22"/>
      <c r="K4269" s="22"/>
      <c r="L4269" s="22"/>
      <c r="M4269" s="22"/>
      <c r="O4269" s="22"/>
      <c r="P4269" s="22"/>
      <c r="Q4269" s="22"/>
    </row>
    <row r="4270" spans="2:17" x14ac:dyDescent="0.2">
      <c r="B4270" s="22"/>
      <c r="C4270" s="22"/>
      <c r="D4270" s="22"/>
      <c r="E4270" s="22"/>
      <c r="G4270" s="22"/>
      <c r="H4270" s="22"/>
      <c r="I4270" s="22"/>
      <c r="K4270" s="22"/>
      <c r="L4270" s="22"/>
      <c r="M4270" s="22"/>
      <c r="O4270" s="22"/>
      <c r="P4270" s="22"/>
      <c r="Q4270" s="22"/>
    </row>
    <row r="4271" spans="2:17" x14ac:dyDescent="0.2">
      <c r="B4271" s="22"/>
      <c r="C4271" s="22"/>
      <c r="D4271" s="22"/>
      <c r="E4271" s="22"/>
      <c r="G4271" s="22"/>
      <c r="H4271" s="22"/>
      <c r="I4271" s="22"/>
      <c r="K4271" s="22"/>
      <c r="L4271" s="22"/>
      <c r="M4271" s="22"/>
      <c r="O4271" s="22"/>
      <c r="P4271" s="22"/>
      <c r="Q4271" s="22"/>
    </row>
    <row r="4272" spans="2:17" x14ac:dyDescent="0.2">
      <c r="B4272" s="22"/>
      <c r="C4272" s="22"/>
      <c r="D4272" s="22"/>
      <c r="E4272" s="22"/>
      <c r="G4272" s="22"/>
      <c r="H4272" s="22"/>
      <c r="I4272" s="22"/>
      <c r="K4272" s="22"/>
      <c r="L4272" s="22"/>
      <c r="M4272" s="22"/>
      <c r="O4272" s="22"/>
      <c r="P4272" s="22"/>
      <c r="Q4272" s="22"/>
    </row>
    <row r="4273" spans="2:17" x14ac:dyDescent="0.2">
      <c r="B4273" s="22"/>
      <c r="C4273" s="22"/>
      <c r="D4273" s="22"/>
      <c r="E4273" s="22"/>
      <c r="G4273" s="22"/>
      <c r="H4273" s="22"/>
      <c r="I4273" s="22"/>
      <c r="K4273" s="22"/>
      <c r="L4273" s="22"/>
      <c r="M4273" s="22"/>
      <c r="O4273" s="22"/>
      <c r="P4273" s="22"/>
      <c r="Q4273" s="22"/>
    </row>
    <row r="4274" spans="2:17" x14ac:dyDescent="0.2">
      <c r="B4274" s="22"/>
      <c r="C4274" s="22"/>
      <c r="D4274" s="22"/>
      <c r="E4274" s="22"/>
      <c r="G4274" s="22"/>
      <c r="H4274" s="22"/>
      <c r="I4274" s="22"/>
      <c r="K4274" s="22"/>
      <c r="L4274" s="22"/>
      <c r="M4274" s="22"/>
      <c r="O4274" s="22"/>
      <c r="P4274" s="22"/>
      <c r="Q4274" s="22"/>
    </row>
    <row r="4275" spans="2:17" x14ac:dyDescent="0.2">
      <c r="B4275" s="22"/>
      <c r="C4275" s="22"/>
      <c r="D4275" s="22"/>
      <c r="E4275" s="22"/>
      <c r="G4275" s="22"/>
      <c r="H4275" s="22"/>
      <c r="I4275" s="22"/>
      <c r="K4275" s="22"/>
      <c r="L4275" s="22"/>
      <c r="M4275" s="22"/>
      <c r="O4275" s="22"/>
      <c r="P4275" s="22"/>
      <c r="Q4275" s="22"/>
    </row>
    <row r="4276" spans="2:17" x14ac:dyDescent="0.2">
      <c r="B4276" s="22"/>
      <c r="C4276" s="22"/>
      <c r="D4276" s="22"/>
      <c r="E4276" s="22"/>
      <c r="G4276" s="22"/>
      <c r="H4276" s="22"/>
      <c r="I4276" s="22"/>
      <c r="K4276" s="22"/>
      <c r="L4276" s="22"/>
      <c r="M4276" s="22"/>
      <c r="O4276" s="22"/>
      <c r="P4276" s="22"/>
      <c r="Q4276" s="22"/>
    </row>
    <row r="4277" spans="2:17" x14ac:dyDescent="0.2">
      <c r="B4277" s="22"/>
      <c r="C4277" s="22"/>
      <c r="D4277" s="22"/>
      <c r="E4277" s="22"/>
      <c r="G4277" s="22"/>
      <c r="H4277" s="22"/>
      <c r="I4277" s="22"/>
      <c r="K4277" s="22"/>
      <c r="L4277" s="22"/>
      <c r="M4277" s="22"/>
      <c r="O4277" s="22"/>
      <c r="P4277" s="22"/>
      <c r="Q4277" s="22"/>
    </row>
    <row r="4278" spans="2:17" x14ac:dyDescent="0.2">
      <c r="B4278" s="22"/>
      <c r="C4278" s="22"/>
      <c r="D4278" s="22"/>
      <c r="E4278" s="22"/>
      <c r="G4278" s="22"/>
      <c r="H4278" s="22"/>
      <c r="I4278" s="22"/>
      <c r="K4278" s="22"/>
      <c r="L4278" s="22"/>
      <c r="M4278" s="22"/>
      <c r="O4278" s="22"/>
      <c r="P4278" s="22"/>
      <c r="Q4278" s="22"/>
    </row>
    <row r="4279" spans="2:17" x14ac:dyDescent="0.2">
      <c r="B4279" s="22"/>
      <c r="C4279" s="22"/>
      <c r="D4279" s="22"/>
      <c r="E4279" s="22"/>
      <c r="G4279" s="22"/>
      <c r="H4279" s="22"/>
      <c r="I4279" s="22"/>
      <c r="K4279" s="22"/>
      <c r="L4279" s="22"/>
      <c r="M4279" s="22"/>
      <c r="O4279" s="22"/>
      <c r="P4279" s="22"/>
      <c r="Q4279" s="22"/>
    </row>
    <row r="4280" spans="2:17" x14ac:dyDescent="0.2">
      <c r="B4280" s="22"/>
      <c r="C4280" s="22"/>
      <c r="D4280" s="22"/>
      <c r="E4280" s="22"/>
      <c r="G4280" s="22"/>
      <c r="H4280" s="22"/>
      <c r="I4280" s="22"/>
      <c r="K4280" s="22"/>
      <c r="L4280" s="22"/>
      <c r="M4280" s="22"/>
      <c r="O4280" s="22"/>
      <c r="P4280" s="22"/>
      <c r="Q4280" s="22"/>
    </row>
    <row r="4281" spans="2:17" x14ac:dyDescent="0.2">
      <c r="B4281" s="22"/>
      <c r="C4281" s="22"/>
      <c r="D4281" s="22"/>
      <c r="E4281" s="22"/>
      <c r="G4281" s="22"/>
      <c r="H4281" s="22"/>
      <c r="I4281" s="22"/>
      <c r="K4281" s="22"/>
      <c r="L4281" s="22"/>
      <c r="M4281" s="22"/>
      <c r="O4281" s="22"/>
      <c r="P4281" s="22"/>
      <c r="Q4281" s="22"/>
    </row>
    <row r="4282" spans="2:17" x14ac:dyDescent="0.2">
      <c r="B4282" s="22"/>
      <c r="C4282" s="22"/>
      <c r="D4282" s="22"/>
      <c r="E4282" s="22"/>
      <c r="G4282" s="22"/>
      <c r="H4282" s="22"/>
      <c r="I4282" s="22"/>
      <c r="K4282" s="22"/>
      <c r="L4282" s="22"/>
      <c r="M4282" s="22"/>
      <c r="O4282" s="22"/>
      <c r="P4282" s="22"/>
      <c r="Q4282" s="22"/>
    </row>
    <row r="4283" spans="2:17" x14ac:dyDescent="0.2">
      <c r="B4283" s="22"/>
      <c r="C4283" s="22"/>
      <c r="D4283" s="22"/>
      <c r="E4283" s="22"/>
      <c r="G4283" s="22"/>
      <c r="H4283" s="22"/>
      <c r="I4283" s="22"/>
      <c r="K4283" s="22"/>
      <c r="L4283" s="22"/>
      <c r="M4283" s="22"/>
      <c r="O4283" s="22"/>
      <c r="P4283" s="22"/>
      <c r="Q4283" s="22"/>
    </row>
    <row r="4284" spans="2:17" x14ac:dyDescent="0.2">
      <c r="B4284" s="22"/>
      <c r="C4284" s="22"/>
      <c r="D4284" s="22"/>
      <c r="E4284" s="22"/>
      <c r="G4284" s="22"/>
      <c r="H4284" s="22"/>
      <c r="I4284" s="22"/>
      <c r="K4284" s="22"/>
      <c r="L4284" s="22"/>
      <c r="M4284" s="22"/>
      <c r="O4284" s="22"/>
      <c r="P4284" s="22"/>
      <c r="Q4284" s="22"/>
    </row>
    <row r="4285" spans="2:17" x14ac:dyDescent="0.2">
      <c r="B4285" s="22"/>
      <c r="C4285" s="22"/>
      <c r="D4285" s="22"/>
      <c r="E4285" s="22"/>
      <c r="G4285" s="22"/>
      <c r="H4285" s="22"/>
      <c r="I4285" s="22"/>
      <c r="K4285" s="22"/>
      <c r="L4285" s="22"/>
      <c r="M4285" s="22"/>
      <c r="O4285" s="22"/>
      <c r="P4285" s="22"/>
      <c r="Q4285" s="22"/>
    </row>
    <row r="4286" spans="2:17" x14ac:dyDescent="0.2">
      <c r="B4286" s="22"/>
      <c r="C4286" s="22"/>
      <c r="D4286" s="22"/>
      <c r="E4286" s="22"/>
      <c r="G4286" s="22"/>
      <c r="H4286" s="22"/>
      <c r="I4286" s="22"/>
      <c r="K4286" s="22"/>
      <c r="L4286" s="22"/>
      <c r="M4286" s="22"/>
      <c r="O4286" s="22"/>
      <c r="P4286" s="22"/>
      <c r="Q4286" s="22"/>
    </row>
    <row r="4287" spans="2:17" x14ac:dyDescent="0.2">
      <c r="B4287" s="22"/>
      <c r="C4287" s="22"/>
      <c r="D4287" s="22"/>
      <c r="E4287" s="22"/>
      <c r="G4287" s="22"/>
      <c r="H4287" s="22"/>
      <c r="I4287" s="22"/>
      <c r="K4287" s="22"/>
      <c r="L4287" s="22"/>
      <c r="M4287" s="22"/>
      <c r="O4287" s="22"/>
      <c r="P4287" s="22"/>
      <c r="Q4287" s="22"/>
    </row>
    <row r="4288" spans="2:17" x14ac:dyDescent="0.2">
      <c r="B4288" s="22"/>
      <c r="C4288" s="22"/>
      <c r="D4288" s="22"/>
      <c r="E4288" s="22"/>
      <c r="G4288" s="22"/>
      <c r="H4288" s="22"/>
      <c r="I4288" s="22"/>
      <c r="K4288" s="22"/>
      <c r="L4288" s="22"/>
      <c r="M4288" s="22"/>
      <c r="O4288" s="22"/>
      <c r="P4288" s="22"/>
      <c r="Q4288" s="22"/>
    </row>
    <row r="4289" spans="2:17" x14ac:dyDescent="0.2">
      <c r="B4289" s="22"/>
      <c r="C4289" s="22"/>
      <c r="D4289" s="22"/>
      <c r="E4289" s="22"/>
      <c r="G4289" s="22"/>
      <c r="H4289" s="22"/>
      <c r="I4289" s="22"/>
      <c r="K4289" s="22"/>
      <c r="L4289" s="22"/>
      <c r="M4289" s="22"/>
      <c r="O4289" s="22"/>
      <c r="P4289" s="22"/>
      <c r="Q4289" s="22"/>
    </row>
    <row r="4290" spans="2:17" x14ac:dyDescent="0.2">
      <c r="B4290" s="22"/>
      <c r="C4290" s="22"/>
      <c r="D4290" s="22"/>
      <c r="E4290" s="22"/>
      <c r="G4290" s="22"/>
      <c r="H4290" s="22"/>
      <c r="I4290" s="22"/>
      <c r="K4290" s="22"/>
      <c r="L4290" s="22"/>
      <c r="M4290" s="22"/>
      <c r="O4290" s="22"/>
      <c r="P4290" s="22"/>
      <c r="Q4290" s="22"/>
    </row>
    <row r="4291" spans="2:17" x14ac:dyDescent="0.2">
      <c r="B4291" s="22"/>
      <c r="C4291" s="22"/>
      <c r="D4291" s="22"/>
      <c r="E4291" s="22"/>
      <c r="G4291" s="22"/>
      <c r="H4291" s="22"/>
      <c r="I4291" s="22"/>
      <c r="K4291" s="22"/>
      <c r="L4291" s="22"/>
      <c r="M4291" s="22"/>
      <c r="O4291" s="22"/>
      <c r="P4291" s="22"/>
      <c r="Q4291" s="22"/>
    </row>
    <row r="4292" spans="2:17" x14ac:dyDescent="0.2">
      <c r="B4292" s="22"/>
      <c r="C4292" s="22"/>
      <c r="D4292" s="22"/>
      <c r="E4292" s="22"/>
      <c r="G4292" s="22"/>
      <c r="H4292" s="22"/>
      <c r="I4292" s="22"/>
      <c r="K4292" s="22"/>
      <c r="L4292" s="22"/>
      <c r="M4292" s="22"/>
      <c r="O4292" s="22"/>
      <c r="P4292" s="22"/>
      <c r="Q4292" s="22"/>
    </row>
    <row r="4293" spans="2:17" x14ac:dyDescent="0.2">
      <c r="B4293" s="22"/>
      <c r="C4293" s="22"/>
      <c r="D4293" s="22"/>
      <c r="E4293" s="22"/>
      <c r="G4293" s="22"/>
      <c r="H4293" s="22"/>
      <c r="I4293" s="22"/>
      <c r="K4293" s="22"/>
      <c r="L4293" s="22"/>
      <c r="M4293" s="22"/>
      <c r="O4293" s="22"/>
      <c r="P4293" s="22"/>
      <c r="Q4293" s="22"/>
    </row>
    <row r="4294" spans="2:17" x14ac:dyDescent="0.2">
      <c r="B4294" s="22"/>
      <c r="C4294" s="22"/>
      <c r="D4294" s="22"/>
      <c r="E4294" s="22"/>
      <c r="G4294" s="22"/>
      <c r="H4294" s="22"/>
      <c r="I4294" s="22"/>
      <c r="K4294" s="22"/>
      <c r="L4294" s="22"/>
      <c r="M4294" s="22"/>
      <c r="O4294" s="22"/>
      <c r="P4294" s="22"/>
      <c r="Q4294" s="22"/>
    </row>
    <row r="4295" spans="2:17" x14ac:dyDescent="0.2">
      <c r="B4295" s="22"/>
      <c r="C4295" s="22"/>
      <c r="D4295" s="22"/>
      <c r="E4295" s="22"/>
      <c r="G4295" s="22"/>
      <c r="H4295" s="22"/>
      <c r="I4295" s="22"/>
      <c r="K4295" s="22"/>
      <c r="L4295" s="22"/>
      <c r="M4295" s="22"/>
      <c r="O4295" s="22"/>
      <c r="P4295" s="22"/>
      <c r="Q4295" s="22"/>
    </row>
    <row r="4296" spans="2:17" x14ac:dyDescent="0.2">
      <c r="B4296" s="22"/>
      <c r="C4296" s="22"/>
      <c r="D4296" s="22"/>
      <c r="E4296" s="22"/>
      <c r="G4296" s="22"/>
      <c r="H4296" s="22"/>
      <c r="I4296" s="22"/>
      <c r="K4296" s="22"/>
      <c r="L4296" s="22"/>
      <c r="M4296" s="22"/>
      <c r="O4296" s="22"/>
      <c r="P4296" s="22"/>
      <c r="Q4296" s="22"/>
    </row>
    <row r="4297" spans="2:17" x14ac:dyDescent="0.2">
      <c r="B4297" s="22"/>
      <c r="C4297" s="22"/>
      <c r="D4297" s="22"/>
      <c r="E4297" s="22"/>
      <c r="G4297" s="22"/>
      <c r="H4297" s="22"/>
      <c r="I4297" s="22"/>
      <c r="K4297" s="22"/>
      <c r="L4297" s="22"/>
      <c r="M4297" s="22"/>
      <c r="O4297" s="22"/>
      <c r="P4297" s="22"/>
      <c r="Q4297" s="22"/>
    </row>
    <row r="4298" spans="2:17" x14ac:dyDescent="0.2">
      <c r="B4298" s="22"/>
      <c r="C4298" s="22"/>
      <c r="D4298" s="22"/>
      <c r="E4298" s="22"/>
      <c r="G4298" s="22"/>
      <c r="H4298" s="22"/>
      <c r="I4298" s="22"/>
      <c r="K4298" s="22"/>
      <c r="L4298" s="22"/>
      <c r="M4298" s="22"/>
      <c r="O4298" s="22"/>
      <c r="P4298" s="22"/>
      <c r="Q4298" s="22"/>
    </row>
    <row r="4299" spans="2:17" x14ac:dyDescent="0.2">
      <c r="B4299" s="22"/>
      <c r="C4299" s="22"/>
      <c r="D4299" s="22"/>
      <c r="E4299" s="22"/>
      <c r="G4299" s="22"/>
      <c r="H4299" s="22"/>
      <c r="I4299" s="22"/>
      <c r="K4299" s="22"/>
      <c r="L4299" s="22"/>
      <c r="M4299" s="22"/>
      <c r="O4299" s="22"/>
      <c r="P4299" s="22"/>
      <c r="Q4299" s="22"/>
    </row>
    <row r="4300" spans="2:17" x14ac:dyDescent="0.2">
      <c r="B4300" s="22"/>
      <c r="C4300" s="22"/>
      <c r="D4300" s="22"/>
      <c r="E4300" s="22"/>
      <c r="G4300" s="22"/>
      <c r="H4300" s="22"/>
      <c r="I4300" s="22"/>
      <c r="K4300" s="22"/>
      <c r="L4300" s="22"/>
      <c r="M4300" s="22"/>
      <c r="O4300" s="22"/>
      <c r="P4300" s="22"/>
      <c r="Q4300" s="22"/>
    </row>
    <row r="4301" spans="2:17" x14ac:dyDescent="0.2">
      <c r="B4301" s="22"/>
      <c r="C4301" s="22"/>
      <c r="D4301" s="22"/>
      <c r="E4301" s="22"/>
      <c r="G4301" s="22"/>
      <c r="H4301" s="22"/>
      <c r="I4301" s="22"/>
      <c r="K4301" s="22"/>
      <c r="L4301" s="22"/>
      <c r="M4301" s="22"/>
      <c r="O4301" s="22"/>
      <c r="P4301" s="22"/>
      <c r="Q4301" s="22"/>
    </row>
    <row r="4302" spans="2:17" x14ac:dyDescent="0.2">
      <c r="B4302" s="22"/>
      <c r="C4302" s="22"/>
      <c r="D4302" s="22"/>
      <c r="E4302" s="22"/>
      <c r="G4302" s="22"/>
      <c r="H4302" s="22"/>
      <c r="I4302" s="22"/>
      <c r="K4302" s="22"/>
      <c r="L4302" s="22"/>
      <c r="M4302" s="22"/>
      <c r="O4302" s="22"/>
      <c r="P4302" s="22"/>
      <c r="Q4302" s="22"/>
    </row>
    <row r="4303" spans="2:17" x14ac:dyDescent="0.2">
      <c r="B4303" s="22"/>
      <c r="C4303" s="22"/>
      <c r="D4303" s="22"/>
      <c r="E4303" s="22"/>
      <c r="G4303" s="22"/>
      <c r="H4303" s="22"/>
      <c r="I4303" s="22"/>
      <c r="K4303" s="22"/>
      <c r="L4303" s="22"/>
      <c r="M4303" s="22"/>
      <c r="O4303" s="22"/>
      <c r="P4303" s="22"/>
      <c r="Q4303" s="22"/>
    </row>
    <row r="4304" spans="2:17" x14ac:dyDescent="0.2">
      <c r="B4304" s="22"/>
      <c r="C4304" s="22"/>
      <c r="D4304" s="22"/>
      <c r="E4304" s="22"/>
      <c r="G4304" s="22"/>
      <c r="H4304" s="22"/>
      <c r="I4304" s="22"/>
      <c r="K4304" s="22"/>
      <c r="L4304" s="22"/>
      <c r="M4304" s="22"/>
      <c r="O4304" s="22"/>
      <c r="P4304" s="22"/>
      <c r="Q4304" s="22"/>
    </row>
    <row r="4305" spans="2:17" x14ac:dyDescent="0.2">
      <c r="B4305" s="22"/>
      <c r="C4305" s="22"/>
      <c r="D4305" s="22"/>
      <c r="E4305" s="22"/>
      <c r="G4305" s="22"/>
      <c r="H4305" s="22"/>
      <c r="I4305" s="22"/>
      <c r="K4305" s="22"/>
      <c r="L4305" s="22"/>
      <c r="M4305" s="22"/>
      <c r="O4305" s="22"/>
      <c r="P4305" s="22"/>
      <c r="Q4305" s="22"/>
    </row>
    <row r="4306" spans="2:17" x14ac:dyDescent="0.2">
      <c r="B4306" s="22"/>
      <c r="C4306" s="22"/>
      <c r="D4306" s="22"/>
      <c r="E4306" s="22"/>
      <c r="G4306" s="22"/>
      <c r="H4306" s="22"/>
      <c r="I4306" s="22"/>
      <c r="K4306" s="22"/>
      <c r="L4306" s="22"/>
      <c r="M4306" s="22"/>
      <c r="O4306" s="22"/>
      <c r="P4306" s="22"/>
      <c r="Q4306" s="22"/>
    </row>
    <row r="4307" spans="2:17" x14ac:dyDescent="0.2">
      <c r="B4307" s="22"/>
      <c r="C4307" s="22"/>
      <c r="D4307" s="22"/>
      <c r="E4307" s="22"/>
      <c r="G4307" s="22"/>
      <c r="H4307" s="22"/>
      <c r="I4307" s="22"/>
      <c r="K4307" s="22"/>
      <c r="L4307" s="22"/>
      <c r="M4307" s="22"/>
      <c r="O4307" s="22"/>
      <c r="P4307" s="22"/>
      <c r="Q4307" s="22"/>
    </row>
    <row r="4308" spans="2:17" x14ac:dyDescent="0.2">
      <c r="B4308" s="22"/>
      <c r="C4308" s="22"/>
      <c r="D4308" s="22"/>
      <c r="E4308" s="22"/>
      <c r="G4308" s="22"/>
      <c r="H4308" s="22"/>
      <c r="I4308" s="22"/>
      <c r="K4308" s="22"/>
      <c r="L4308" s="22"/>
      <c r="M4308" s="22"/>
      <c r="O4308" s="22"/>
      <c r="P4308" s="22"/>
      <c r="Q4308" s="22"/>
    </row>
    <row r="4309" spans="2:17" x14ac:dyDescent="0.2">
      <c r="B4309" s="22"/>
      <c r="C4309" s="22"/>
      <c r="D4309" s="22"/>
      <c r="E4309" s="22"/>
      <c r="G4309" s="22"/>
      <c r="H4309" s="22"/>
      <c r="I4309" s="22"/>
      <c r="K4309" s="22"/>
      <c r="L4309" s="22"/>
      <c r="M4309" s="22"/>
      <c r="O4309" s="22"/>
      <c r="P4309" s="22"/>
      <c r="Q4309" s="22"/>
    </row>
    <row r="4310" spans="2:17" x14ac:dyDescent="0.2">
      <c r="B4310" s="22"/>
      <c r="C4310" s="22"/>
      <c r="D4310" s="22"/>
      <c r="E4310" s="22"/>
      <c r="G4310" s="22"/>
      <c r="H4310" s="22"/>
      <c r="I4310" s="22"/>
      <c r="K4310" s="22"/>
      <c r="L4310" s="22"/>
      <c r="M4310" s="22"/>
      <c r="O4310" s="22"/>
      <c r="P4310" s="22"/>
      <c r="Q4310" s="22"/>
    </row>
    <row r="4311" spans="2:17" x14ac:dyDescent="0.2">
      <c r="B4311" s="22"/>
      <c r="C4311" s="22"/>
      <c r="D4311" s="22"/>
      <c r="E4311" s="22"/>
      <c r="G4311" s="22"/>
      <c r="H4311" s="22"/>
      <c r="I4311" s="22"/>
      <c r="K4311" s="22"/>
      <c r="L4311" s="22"/>
      <c r="M4311" s="22"/>
      <c r="O4311" s="22"/>
      <c r="P4311" s="22"/>
      <c r="Q4311" s="22"/>
    </row>
    <row r="4312" spans="2:17" x14ac:dyDescent="0.2">
      <c r="B4312" s="22"/>
      <c r="C4312" s="22"/>
      <c r="D4312" s="22"/>
      <c r="E4312" s="22"/>
      <c r="G4312" s="22"/>
      <c r="H4312" s="22"/>
      <c r="I4312" s="22"/>
      <c r="K4312" s="22"/>
      <c r="L4312" s="22"/>
      <c r="M4312" s="22"/>
      <c r="O4312" s="22"/>
      <c r="P4312" s="22"/>
      <c r="Q4312" s="22"/>
    </row>
    <row r="4313" spans="2:17" x14ac:dyDescent="0.2">
      <c r="B4313" s="22"/>
      <c r="C4313" s="22"/>
      <c r="D4313" s="22"/>
      <c r="E4313" s="22"/>
      <c r="G4313" s="22"/>
      <c r="H4313" s="22"/>
      <c r="I4313" s="22"/>
      <c r="K4313" s="22"/>
      <c r="L4313" s="22"/>
      <c r="M4313" s="22"/>
      <c r="O4313" s="22"/>
      <c r="P4313" s="22"/>
      <c r="Q4313" s="22"/>
    </row>
    <row r="4314" spans="2:17" x14ac:dyDescent="0.2">
      <c r="B4314" s="22"/>
      <c r="C4314" s="22"/>
      <c r="D4314" s="22"/>
      <c r="E4314" s="22"/>
      <c r="G4314" s="22"/>
      <c r="H4314" s="22"/>
      <c r="I4314" s="22"/>
      <c r="K4314" s="22"/>
      <c r="L4314" s="22"/>
      <c r="M4314" s="22"/>
      <c r="O4314" s="22"/>
      <c r="P4314" s="22"/>
      <c r="Q4314" s="22"/>
    </row>
    <row r="4315" spans="2:17" x14ac:dyDescent="0.2">
      <c r="B4315" s="22"/>
      <c r="C4315" s="22"/>
      <c r="D4315" s="22"/>
      <c r="E4315" s="22"/>
      <c r="G4315" s="22"/>
      <c r="H4315" s="22"/>
      <c r="I4315" s="22"/>
      <c r="K4315" s="22"/>
      <c r="L4315" s="22"/>
      <c r="M4315" s="22"/>
      <c r="O4315" s="22"/>
      <c r="P4315" s="22"/>
      <c r="Q4315" s="22"/>
    </row>
    <row r="4316" spans="2:17" x14ac:dyDescent="0.2">
      <c r="B4316" s="22"/>
      <c r="C4316" s="22"/>
      <c r="D4316" s="22"/>
      <c r="E4316" s="22"/>
      <c r="G4316" s="22"/>
      <c r="H4316" s="22"/>
      <c r="I4316" s="22"/>
      <c r="K4316" s="22"/>
      <c r="L4316" s="22"/>
      <c r="M4316" s="22"/>
      <c r="O4316" s="22"/>
      <c r="P4316" s="22"/>
      <c r="Q4316" s="22"/>
    </row>
    <row r="4317" spans="2:17" x14ac:dyDescent="0.2">
      <c r="B4317" s="22"/>
      <c r="C4317" s="22"/>
      <c r="D4317" s="22"/>
      <c r="E4317" s="22"/>
      <c r="G4317" s="22"/>
      <c r="H4317" s="22"/>
      <c r="I4317" s="22"/>
      <c r="K4317" s="22"/>
      <c r="L4317" s="22"/>
      <c r="M4317" s="22"/>
      <c r="O4317" s="22"/>
      <c r="P4317" s="22"/>
      <c r="Q4317" s="22"/>
    </row>
    <row r="4318" spans="2:17" x14ac:dyDescent="0.2">
      <c r="B4318" s="22"/>
      <c r="C4318" s="22"/>
      <c r="D4318" s="22"/>
      <c r="E4318" s="22"/>
      <c r="G4318" s="22"/>
      <c r="H4318" s="22"/>
      <c r="I4318" s="22"/>
      <c r="K4318" s="22"/>
      <c r="L4318" s="22"/>
      <c r="M4318" s="22"/>
      <c r="O4318" s="22"/>
      <c r="P4318" s="22"/>
      <c r="Q4318" s="22"/>
    </row>
    <row r="4319" spans="2:17" x14ac:dyDescent="0.2">
      <c r="B4319" s="22"/>
      <c r="C4319" s="22"/>
      <c r="D4319" s="22"/>
      <c r="E4319" s="22"/>
      <c r="G4319" s="22"/>
      <c r="H4319" s="22"/>
      <c r="I4319" s="22"/>
      <c r="K4319" s="22"/>
      <c r="L4319" s="22"/>
      <c r="M4319" s="22"/>
      <c r="O4319" s="22"/>
      <c r="P4319" s="22"/>
      <c r="Q4319" s="22"/>
    </row>
    <row r="4320" spans="2:17" x14ac:dyDescent="0.2">
      <c r="B4320" s="22"/>
      <c r="C4320" s="22"/>
      <c r="D4320" s="22"/>
      <c r="E4320" s="22"/>
      <c r="G4320" s="22"/>
      <c r="H4320" s="22"/>
      <c r="I4320" s="22"/>
      <c r="K4320" s="22"/>
      <c r="L4320" s="22"/>
      <c r="M4320" s="22"/>
      <c r="O4320" s="22"/>
      <c r="P4320" s="22"/>
      <c r="Q4320" s="22"/>
    </row>
    <row r="4321" spans="2:17" x14ac:dyDescent="0.2">
      <c r="B4321" s="22"/>
      <c r="C4321" s="22"/>
      <c r="D4321" s="22"/>
      <c r="E4321" s="22"/>
      <c r="G4321" s="22"/>
      <c r="H4321" s="22"/>
      <c r="I4321" s="22"/>
      <c r="K4321" s="22"/>
      <c r="L4321" s="22"/>
      <c r="M4321" s="22"/>
      <c r="O4321" s="22"/>
      <c r="P4321" s="22"/>
      <c r="Q4321" s="22"/>
    </row>
    <row r="4322" spans="2:17" x14ac:dyDescent="0.2">
      <c r="B4322" s="22"/>
      <c r="C4322" s="22"/>
      <c r="D4322" s="22"/>
      <c r="E4322" s="22"/>
      <c r="G4322" s="22"/>
      <c r="H4322" s="22"/>
      <c r="I4322" s="22"/>
      <c r="K4322" s="22"/>
      <c r="L4322" s="22"/>
      <c r="M4322" s="22"/>
      <c r="O4322" s="22"/>
      <c r="P4322" s="22"/>
      <c r="Q4322" s="22"/>
    </row>
    <row r="4323" spans="2:17" x14ac:dyDescent="0.2">
      <c r="B4323" s="22"/>
      <c r="C4323" s="22"/>
      <c r="D4323" s="22"/>
      <c r="E4323" s="22"/>
      <c r="G4323" s="22"/>
      <c r="H4323" s="22"/>
      <c r="I4323" s="22"/>
      <c r="K4323" s="22"/>
      <c r="L4323" s="22"/>
      <c r="M4323" s="22"/>
      <c r="O4323" s="22"/>
      <c r="P4323" s="22"/>
      <c r="Q4323" s="22"/>
    </row>
    <row r="4324" spans="2:17" x14ac:dyDescent="0.2">
      <c r="B4324" s="22"/>
      <c r="C4324" s="22"/>
      <c r="D4324" s="22"/>
      <c r="E4324" s="22"/>
      <c r="G4324" s="22"/>
      <c r="H4324" s="22"/>
      <c r="I4324" s="22"/>
      <c r="K4324" s="22"/>
      <c r="L4324" s="22"/>
      <c r="M4324" s="22"/>
      <c r="O4324" s="22"/>
      <c r="P4324" s="22"/>
      <c r="Q4324" s="22"/>
    </row>
    <row r="4325" spans="2:17" x14ac:dyDescent="0.2">
      <c r="B4325" s="22"/>
      <c r="C4325" s="22"/>
      <c r="D4325" s="22"/>
      <c r="E4325" s="22"/>
      <c r="G4325" s="22"/>
      <c r="H4325" s="22"/>
      <c r="I4325" s="22"/>
      <c r="K4325" s="22"/>
      <c r="L4325" s="22"/>
      <c r="M4325" s="22"/>
      <c r="O4325" s="22"/>
      <c r="P4325" s="22"/>
      <c r="Q4325" s="22"/>
    </row>
    <row r="4326" spans="2:17" x14ac:dyDescent="0.2">
      <c r="B4326" s="22"/>
      <c r="C4326" s="22"/>
      <c r="D4326" s="22"/>
      <c r="E4326" s="22"/>
      <c r="G4326" s="22"/>
      <c r="H4326" s="22"/>
      <c r="I4326" s="22"/>
      <c r="K4326" s="22"/>
      <c r="L4326" s="22"/>
      <c r="M4326" s="22"/>
      <c r="O4326" s="22"/>
      <c r="P4326" s="22"/>
      <c r="Q4326" s="22"/>
    </row>
    <row r="4327" spans="2:17" x14ac:dyDescent="0.2">
      <c r="B4327" s="22"/>
      <c r="C4327" s="22"/>
      <c r="D4327" s="22"/>
      <c r="E4327" s="22"/>
      <c r="G4327" s="22"/>
      <c r="H4327" s="22"/>
      <c r="I4327" s="22"/>
      <c r="K4327" s="22"/>
      <c r="L4327" s="22"/>
      <c r="M4327" s="22"/>
      <c r="O4327" s="22"/>
      <c r="P4327" s="22"/>
      <c r="Q4327" s="22"/>
    </row>
    <row r="4328" spans="2:17" x14ac:dyDescent="0.2">
      <c r="B4328" s="22"/>
      <c r="C4328" s="22"/>
      <c r="D4328" s="22"/>
      <c r="E4328" s="22"/>
      <c r="G4328" s="22"/>
      <c r="H4328" s="22"/>
      <c r="I4328" s="22"/>
      <c r="K4328" s="22"/>
      <c r="L4328" s="22"/>
      <c r="M4328" s="22"/>
      <c r="O4328" s="22"/>
      <c r="P4328" s="22"/>
      <c r="Q4328" s="22"/>
    </row>
    <row r="4329" spans="2:17" x14ac:dyDescent="0.2">
      <c r="B4329" s="22"/>
      <c r="C4329" s="22"/>
      <c r="D4329" s="22"/>
      <c r="E4329" s="22"/>
      <c r="G4329" s="22"/>
      <c r="H4329" s="22"/>
      <c r="I4329" s="22"/>
      <c r="K4329" s="22"/>
      <c r="L4329" s="22"/>
      <c r="M4329" s="22"/>
      <c r="O4329" s="22"/>
      <c r="P4329" s="22"/>
      <c r="Q4329" s="22"/>
    </row>
    <row r="4330" spans="2:17" x14ac:dyDescent="0.2">
      <c r="B4330" s="22"/>
      <c r="C4330" s="22"/>
      <c r="D4330" s="22"/>
      <c r="E4330" s="22"/>
      <c r="G4330" s="22"/>
      <c r="H4330" s="22"/>
      <c r="I4330" s="22"/>
      <c r="K4330" s="22"/>
      <c r="L4330" s="22"/>
      <c r="M4330" s="22"/>
      <c r="O4330" s="22"/>
      <c r="P4330" s="22"/>
      <c r="Q4330" s="22"/>
    </row>
    <row r="4331" spans="2:17" x14ac:dyDescent="0.2">
      <c r="B4331" s="22"/>
      <c r="C4331" s="22"/>
      <c r="D4331" s="22"/>
      <c r="E4331" s="22"/>
      <c r="G4331" s="22"/>
      <c r="H4331" s="22"/>
      <c r="I4331" s="22"/>
      <c r="K4331" s="22"/>
      <c r="L4331" s="22"/>
      <c r="M4331" s="22"/>
      <c r="O4331" s="22"/>
      <c r="P4331" s="22"/>
      <c r="Q4331" s="22"/>
    </row>
    <row r="4332" spans="2:17" x14ac:dyDescent="0.2">
      <c r="B4332" s="22"/>
      <c r="C4332" s="22"/>
      <c r="D4332" s="22"/>
      <c r="E4332" s="22"/>
      <c r="G4332" s="22"/>
      <c r="H4332" s="22"/>
      <c r="I4332" s="22"/>
      <c r="K4332" s="22"/>
      <c r="L4332" s="22"/>
      <c r="M4332" s="22"/>
      <c r="O4332" s="22"/>
      <c r="P4332" s="22"/>
      <c r="Q4332" s="22"/>
    </row>
    <row r="4333" spans="2:17" x14ac:dyDescent="0.2">
      <c r="B4333" s="22"/>
      <c r="C4333" s="22"/>
      <c r="D4333" s="22"/>
      <c r="E4333" s="22"/>
      <c r="G4333" s="22"/>
      <c r="H4333" s="22"/>
      <c r="I4333" s="22"/>
      <c r="K4333" s="22"/>
      <c r="L4333" s="22"/>
      <c r="M4333" s="22"/>
      <c r="O4333" s="22"/>
      <c r="P4333" s="22"/>
      <c r="Q4333" s="22"/>
    </row>
    <row r="4334" spans="2:17" x14ac:dyDescent="0.2">
      <c r="B4334" s="22"/>
      <c r="C4334" s="22"/>
      <c r="D4334" s="22"/>
      <c r="E4334" s="22"/>
      <c r="G4334" s="22"/>
      <c r="H4334" s="22"/>
      <c r="I4334" s="22"/>
      <c r="K4334" s="22"/>
      <c r="L4334" s="22"/>
      <c r="M4334" s="22"/>
      <c r="O4334" s="22"/>
      <c r="P4334" s="22"/>
      <c r="Q4334" s="22"/>
    </row>
    <row r="4335" spans="2:17" x14ac:dyDescent="0.2">
      <c r="B4335" s="22"/>
      <c r="C4335" s="22"/>
      <c r="D4335" s="22"/>
      <c r="E4335" s="22"/>
      <c r="G4335" s="22"/>
      <c r="H4335" s="22"/>
      <c r="I4335" s="22"/>
      <c r="K4335" s="22"/>
      <c r="L4335" s="22"/>
      <c r="M4335" s="22"/>
      <c r="O4335" s="22"/>
      <c r="P4335" s="22"/>
      <c r="Q4335" s="22"/>
    </row>
    <row r="4336" spans="2:17" x14ac:dyDescent="0.2">
      <c r="B4336" s="22"/>
      <c r="C4336" s="22"/>
      <c r="D4336" s="22"/>
      <c r="E4336" s="22"/>
      <c r="G4336" s="22"/>
      <c r="H4336" s="22"/>
      <c r="I4336" s="22"/>
      <c r="K4336" s="22"/>
      <c r="L4336" s="22"/>
      <c r="M4336" s="22"/>
      <c r="O4336" s="22"/>
      <c r="P4336" s="22"/>
      <c r="Q4336" s="22"/>
    </row>
    <row r="4337" spans="2:17" x14ac:dyDescent="0.2">
      <c r="B4337" s="22"/>
      <c r="C4337" s="22"/>
      <c r="D4337" s="22"/>
      <c r="E4337" s="22"/>
      <c r="G4337" s="22"/>
      <c r="H4337" s="22"/>
      <c r="I4337" s="22"/>
      <c r="K4337" s="22"/>
      <c r="L4337" s="22"/>
      <c r="M4337" s="22"/>
      <c r="O4337" s="22"/>
      <c r="P4337" s="22"/>
      <c r="Q4337" s="22"/>
    </row>
    <row r="4338" spans="2:17" x14ac:dyDescent="0.2">
      <c r="B4338" s="22"/>
      <c r="C4338" s="22"/>
      <c r="D4338" s="22"/>
      <c r="E4338" s="22"/>
      <c r="G4338" s="22"/>
      <c r="H4338" s="22"/>
      <c r="I4338" s="22"/>
      <c r="K4338" s="22"/>
      <c r="L4338" s="22"/>
      <c r="M4338" s="22"/>
      <c r="O4338" s="22"/>
      <c r="P4338" s="22"/>
      <c r="Q4338" s="22"/>
    </row>
    <row r="4339" spans="2:17" x14ac:dyDescent="0.2">
      <c r="B4339" s="22"/>
      <c r="C4339" s="22"/>
      <c r="D4339" s="22"/>
      <c r="E4339" s="22"/>
      <c r="G4339" s="22"/>
      <c r="H4339" s="22"/>
      <c r="I4339" s="22"/>
      <c r="K4339" s="22"/>
      <c r="L4339" s="22"/>
      <c r="M4339" s="22"/>
      <c r="O4339" s="22"/>
      <c r="P4339" s="22"/>
      <c r="Q4339" s="22"/>
    </row>
    <row r="4340" spans="2:17" x14ac:dyDescent="0.2">
      <c r="B4340" s="22"/>
      <c r="C4340" s="22"/>
      <c r="D4340" s="22"/>
      <c r="E4340" s="22"/>
      <c r="G4340" s="22"/>
      <c r="H4340" s="22"/>
      <c r="I4340" s="22"/>
      <c r="K4340" s="22"/>
      <c r="L4340" s="22"/>
      <c r="M4340" s="22"/>
      <c r="O4340" s="22"/>
      <c r="P4340" s="22"/>
      <c r="Q4340" s="22"/>
    </row>
    <row r="4341" spans="2:17" x14ac:dyDescent="0.2">
      <c r="B4341" s="22"/>
      <c r="C4341" s="22"/>
      <c r="D4341" s="22"/>
      <c r="E4341" s="22"/>
      <c r="G4341" s="22"/>
      <c r="H4341" s="22"/>
      <c r="I4341" s="22"/>
      <c r="K4341" s="22"/>
      <c r="L4341" s="22"/>
      <c r="M4341" s="22"/>
      <c r="O4341" s="22"/>
      <c r="P4341" s="22"/>
      <c r="Q4341" s="22"/>
    </row>
    <row r="4342" spans="2:17" x14ac:dyDescent="0.2">
      <c r="B4342" s="22"/>
      <c r="C4342" s="22"/>
      <c r="D4342" s="22"/>
      <c r="E4342" s="22"/>
      <c r="G4342" s="22"/>
      <c r="H4342" s="22"/>
      <c r="I4342" s="22"/>
      <c r="K4342" s="22"/>
      <c r="L4342" s="22"/>
      <c r="M4342" s="22"/>
      <c r="O4342" s="22"/>
      <c r="P4342" s="22"/>
      <c r="Q4342" s="22"/>
    </row>
    <row r="4343" spans="2:17" x14ac:dyDescent="0.2">
      <c r="B4343" s="22"/>
      <c r="C4343" s="22"/>
      <c r="D4343" s="22"/>
      <c r="E4343" s="22"/>
      <c r="G4343" s="22"/>
      <c r="H4343" s="22"/>
      <c r="I4343" s="22"/>
      <c r="K4343" s="22"/>
      <c r="L4343" s="22"/>
      <c r="M4343" s="22"/>
      <c r="O4343" s="22"/>
      <c r="P4343" s="22"/>
      <c r="Q4343" s="22"/>
    </row>
    <row r="4344" spans="2:17" x14ac:dyDescent="0.2">
      <c r="B4344" s="22"/>
      <c r="C4344" s="22"/>
      <c r="D4344" s="22"/>
      <c r="E4344" s="22"/>
      <c r="G4344" s="22"/>
      <c r="H4344" s="22"/>
      <c r="I4344" s="22"/>
      <c r="K4344" s="22"/>
      <c r="L4344" s="22"/>
      <c r="M4344" s="22"/>
      <c r="O4344" s="22"/>
      <c r="P4344" s="22"/>
      <c r="Q4344" s="22"/>
    </row>
    <row r="4345" spans="2:17" x14ac:dyDescent="0.2">
      <c r="B4345" s="22"/>
      <c r="C4345" s="22"/>
      <c r="D4345" s="22"/>
      <c r="E4345" s="22"/>
      <c r="G4345" s="22"/>
      <c r="H4345" s="22"/>
      <c r="I4345" s="22"/>
      <c r="K4345" s="22"/>
      <c r="L4345" s="22"/>
      <c r="M4345" s="22"/>
      <c r="O4345" s="22"/>
      <c r="P4345" s="22"/>
      <c r="Q4345" s="22"/>
    </row>
    <row r="4346" spans="2:17" x14ac:dyDescent="0.2">
      <c r="B4346" s="22"/>
      <c r="C4346" s="22"/>
      <c r="D4346" s="22"/>
      <c r="E4346" s="22"/>
      <c r="G4346" s="22"/>
      <c r="H4346" s="22"/>
      <c r="I4346" s="22"/>
      <c r="K4346" s="22"/>
      <c r="L4346" s="22"/>
      <c r="M4346" s="22"/>
      <c r="O4346" s="22"/>
      <c r="P4346" s="22"/>
      <c r="Q4346" s="22"/>
    </row>
    <row r="4347" spans="2:17" x14ac:dyDescent="0.2">
      <c r="B4347" s="22"/>
      <c r="C4347" s="22"/>
      <c r="D4347" s="22"/>
      <c r="E4347" s="22"/>
      <c r="G4347" s="22"/>
      <c r="H4347" s="22"/>
      <c r="I4347" s="22"/>
      <c r="K4347" s="22"/>
      <c r="L4347" s="22"/>
      <c r="M4347" s="22"/>
      <c r="O4347" s="22"/>
      <c r="P4347" s="22"/>
      <c r="Q4347" s="22"/>
    </row>
    <row r="4348" spans="2:17" x14ac:dyDescent="0.2">
      <c r="B4348" s="22"/>
      <c r="C4348" s="22"/>
      <c r="D4348" s="22"/>
      <c r="E4348" s="22"/>
      <c r="G4348" s="22"/>
      <c r="H4348" s="22"/>
      <c r="I4348" s="22"/>
      <c r="K4348" s="22"/>
      <c r="L4348" s="22"/>
      <c r="M4348" s="22"/>
      <c r="O4348" s="22"/>
      <c r="P4348" s="22"/>
      <c r="Q4348" s="22"/>
    </row>
    <row r="4349" spans="2:17" x14ac:dyDescent="0.2">
      <c r="B4349" s="22"/>
      <c r="C4349" s="22"/>
      <c r="D4349" s="22"/>
      <c r="E4349" s="22"/>
      <c r="G4349" s="22"/>
      <c r="H4349" s="22"/>
      <c r="I4349" s="22"/>
      <c r="K4349" s="22"/>
      <c r="L4349" s="22"/>
      <c r="M4349" s="22"/>
      <c r="O4349" s="22"/>
      <c r="P4349" s="22"/>
      <c r="Q4349" s="22"/>
    </row>
    <row r="4350" spans="2:17" x14ac:dyDescent="0.2">
      <c r="B4350" s="22"/>
      <c r="C4350" s="22"/>
      <c r="D4350" s="22"/>
      <c r="E4350" s="22"/>
      <c r="G4350" s="22"/>
      <c r="H4350" s="22"/>
      <c r="I4350" s="22"/>
      <c r="K4350" s="22"/>
      <c r="L4350" s="22"/>
      <c r="M4350" s="22"/>
      <c r="O4350" s="22"/>
      <c r="P4350" s="22"/>
      <c r="Q4350" s="22"/>
    </row>
    <row r="4351" spans="2:17" x14ac:dyDescent="0.2">
      <c r="B4351" s="22"/>
      <c r="C4351" s="22"/>
      <c r="D4351" s="22"/>
      <c r="E4351" s="22"/>
      <c r="G4351" s="22"/>
      <c r="H4351" s="22"/>
      <c r="I4351" s="22"/>
      <c r="K4351" s="22"/>
      <c r="L4351" s="22"/>
      <c r="M4351" s="22"/>
      <c r="O4351" s="22"/>
      <c r="P4351" s="22"/>
      <c r="Q4351" s="22"/>
    </row>
    <row r="4352" spans="2:17" x14ac:dyDescent="0.2">
      <c r="B4352" s="22"/>
      <c r="C4352" s="22"/>
      <c r="D4352" s="22"/>
      <c r="E4352" s="22"/>
      <c r="G4352" s="22"/>
      <c r="H4352" s="22"/>
      <c r="I4352" s="22"/>
      <c r="K4352" s="22"/>
      <c r="L4352" s="22"/>
      <c r="M4352" s="22"/>
      <c r="O4352" s="22"/>
      <c r="P4352" s="22"/>
      <c r="Q4352" s="22"/>
    </row>
    <row r="4353" spans="2:17" x14ac:dyDescent="0.2">
      <c r="B4353" s="22"/>
      <c r="C4353" s="22"/>
      <c r="D4353" s="22"/>
      <c r="E4353" s="22"/>
      <c r="G4353" s="22"/>
      <c r="H4353" s="22"/>
      <c r="I4353" s="22"/>
      <c r="K4353" s="22"/>
      <c r="L4353" s="22"/>
      <c r="M4353" s="22"/>
      <c r="O4353" s="22"/>
      <c r="P4353" s="22"/>
      <c r="Q4353" s="22"/>
    </row>
    <row r="4354" spans="2:17" x14ac:dyDescent="0.2">
      <c r="B4354" s="22"/>
      <c r="C4354" s="22"/>
      <c r="D4354" s="22"/>
      <c r="E4354" s="22"/>
      <c r="G4354" s="22"/>
      <c r="H4354" s="22"/>
      <c r="I4354" s="22"/>
      <c r="K4354" s="22"/>
      <c r="L4354" s="22"/>
      <c r="M4354" s="22"/>
      <c r="O4354" s="22"/>
      <c r="P4354" s="22"/>
      <c r="Q4354" s="22"/>
    </row>
    <row r="4355" spans="2:17" x14ac:dyDescent="0.2">
      <c r="B4355" s="22"/>
      <c r="C4355" s="22"/>
      <c r="D4355" s="22"/>
      <c r="E4355" s="22"/>
      <c r="G4355" s="22"/>
      <c r="H4355" s="22"/>
      <c r="I4355" s="22"/>
      <c r="K4355" s="22"/>
      <c r="L4355" s="22"/>
      <c r="M4355" s="22"/>
      <c r="O4355" s="22"/>
      <c r="P4355" s="22"/>
      <c r="Q4355" s="22"/>
    </row>
    <row r="4356" spans="2:17" x14ac:dyDescent="0.2">
      <c r="B4356" s="22"/>
      <c r="C4356" s="22"/>
      <c r="D4356" s="22"/>
      <c r="E4356" s="22"/>
      <c r="G4356" s="22"/>
      <c r="H4356" s="22"/>
      <c r="I4356" s="22"/>
      <c r="K4356" s="22"/>
      <c r="L4356" s="22"/>
      <c r="M4356" s="22"/>
      <c r="O4356" s="22"/>
      <c r="P4356" s="22"/>
      <c r="Q4356" s="22"/>
    </row>
    <row r="4357" spans="2:17" x14ac:dyDescent="0.2">
      <c r="B4357" s="22"/>
      <c r="C4357" s="22"/>
      <c r="D4357" s="22"/>
      <c r="E4357" s="22"/>
      <c r="G4357" s="22"/>
      <c r="H4357" s="22"/>
      <c r="I4357" s="22"/>
      <c r="K4357" s="22"/>
      <c r="L4357" s="22"/>
      <c r="M4357" s="22"/>
      <c r="O4357" s="22"/>
      <c r="P4357" s="22"/>
      <c r="Q4357" s="22"/>
    </row>
    <row r="4358" spans="2:17" x14ac:dyDescent="0.2">
      <c r="B4358" s="22"/>
      <c r="C4358" s="22"/>
      <c r="D4358" s="22"/>
      <c r="E4358" s="22"/>
      <c r="G4358" s="22"/>
      <c r="H4358" s="22"/>
      <c r="I4358" s="22"/>
      <c r="K4358" s="22"/>
      <c r="L4358" s="22"/>
      <c r="M4358" s="22"/>
      <c r="O4358" s="22"/>
      <c r="P4358" s="22"/>
      <c r="Q4358" s="22"/>
    </row>
    <row r="4359" spans="2:17" x14ac:dyDescent="0.2">
      <c r="B4359" s="22"/>
      <c r="C4359" s="22"/>
      <c r="D4359" s="22"/>
      <c r="E4359" s="22"/>
      <c r="G4359" s="22"/>
      <c r="H4359" s="22"/>
      <c r="I4359" s="22"/>
      <c r="K4359" s="22"/>
      <c r="L4359" s="22"/>
      <c r="M4359" s="22"/>
      <c r="O4359" s="22"/>
      <c r="P4359" s="22"/>
      <c r="Q4359" s="22"/>
    </row>
    <row r="4360" spans="2:17" x14ac:dyDescent="0.2">
      <c r="B4360" s="22"/>
      <c r="C4360" s="22"/>
      <c r="D4360" s="22"/>
      <c r="E4360" s="22"/>
      <c r="G4360" s="22"/>
      <c r="H4360" s="22"/>
      <c r="I4360" s="22"/>
      <c r="K4360" s="22"/>
      <c r="L4360" s="22"/>
      <c r="M4360" s="22"/>
      <c r="O4360" s="22"/>
      <c r="P4360" s="22"/>
      <c r="Q4360" s="22"/>
    </row>
    <row r="4361" spans="2:17" x14ac:dyDescent="0.2">
      <c r="B4361" s="22"/>
      <c r="C4361" s="22"/>
      <c r="D4361" s="22"/>
      <c r="E4361" s="22"/>
      <c r="G4361" s="22"/>
      <c r="H4361" s="22"/>
      <c r="I4361" s="22"/>
      <c r="K4361" s="22"/>
      <c r="L4361" s="22"/>
      <c r="M4361" s="22"/>
      <c r="O4361" s="22"/>
      <c r="P4361" s="22"/>
      <c r="Q4361" s="22"/>
    </row>
    <row r="4362" spans="2:17" x14ac:dyDescent="0.2">
      <c r="B4362" s="22"/>
      <c r="C4362" s="22"/>
      <c r="D4362" s="22"/>
      <c r="E4362" s="22"/>
      <c r="G4362" s="22"/>
      <c r="H4362" s="22"/>
      <c r="I4362" s="22"/>
      <c r="K4362" s="22"/>
      <c r="L4362" s="22"/>
      <c r="M4362" s="22"/>
      <c r="O4362" s="22"/>
      <c r="P4362" s="22"/>
      <c r="Q4362" s="22"/>
    </row>
    <row r="4363" spans="2:17" x14ac:dyDescent="0.2">
      <c r="B4363" s="22"/>
      <c r="C4363" s="22"/>
      <c r="D4363" s="22"/>
      <c r="E4363" s="22"/>
      <c r="G4363" s="22"/>
      <c r="H4363" s="22"/>
      <c r="I4363" s="22"/>
      <c r="K4363" s="22"/>
      <c r="L4363" s="22"/>
      <c r="M4363" s="22"/>
      <c r="O4363" s="22"/>
      <c r="P4363" s="22"/>
      <c r="Q4363" s="22"/>
    </row>
    <row r="4364" spans="2:17" x14ac:dyDescent="0.2">
      <c r="B4364" s="22"/>
      <c r="C4364" s="22"/>
      <c r="D4364" s="22"/>
      <c r="E4364" s="22"/>
      <c r="G4364" s="22"/>
      <c r="H4364" s="22"/>
      <c r="I4364" s="22"/>
      <c r="K4364" s="22"/>
      <c r="L4364" s="22"/>
      <c r="M4364" s="22"/>
      <c r="O4364" s="22"/>
      <c r="P4364" s="22"/>
      <c r="Q4364" s="22"/>
    </row>
    <row r="4365" spans="2:17" x14ac:dyDescent="0.2">
      <c r="B4365" s="22"/>
      <c r="C4365" s="22"/>
      <c r="D4365" s="22"/>
      <c r="E4365" s="22"/>
      <c r="G4365" s="22"/>
      <c r="H4365" s="22"/>
      <c r="I4365" s="22"/>
      <c r="K4365" s="22"/>
      <c r="L4365" s="22"/>
      <c r="M4365" s="22"/>
      <c r="O4365" s="22"/>
      <c r="P4365" s="22"/>
      <c r="Q4365" s="22"/>
    </row>
    <row r="4366" spans="2:17" x14ac:dyDescent="0.2">
      <c r="B4366" s="22"/>
      <c r="C4366" s="22"/>
      <c r="D4366" s="22"/>
      <c r="E4366" s="22"/>
      <c r="G4366" s="22"/>
      <c r="H4366" s="22"/>
      <c r="I4366" s="22"/>
      <c r="K4366" s="22"/>
      <c r="L4366" s="22"/>
      <c r="M4366" s="22"/>
      <c r="O4366" s="22"/>
      <c r="P4366" s="22"/>
      <c r="Q4366" s="22"/>
    </row>
    <row r="4367" spans="2:17" x14ac:dyDescent="0.2">
      <c r="B4367" s="22"/>
      <c r="C4367" s="22"/>
      <c r="D4367" s="22"/>
      <c r="E4367" s="22"/>
      <c r="G4367" s="22"/>
      <c r="H4367" s="22"/>
      <c r="I4367" s="22"/>
      <c r="K4367" s="22"/>
      <c r="L4367" s="22"/>
      <c r="M4367" s="22"/>
      <c r="O4367" s="22"/>
      <c r="P4367" s="22"/>
      <c r="Q4367" s="22"/>
    </row>
    <row r="4368" spans="2:17" x14ac:dyDescent="0.2">
      <c r="B4368" s="22"/>
      <c r="C4368" s="22"/>
      <c r="D4368" s="22"/>
      <c r="E4368" s="22"/>
      <c r="G4368" s="22"/>
      <c r="H4368" s="22"/>
      <c r="I4368" s="22"/>
      <c r="K4368" s="22"/>
      <c r="L4368" s="22"/>
      <c r="M4368" s="22"/>
      <c r="O4368" s="22"/>
      <c r="P4368" s="22"/>
      <c r="Q4368" s="22"/>
    </row>
    <row r="4369" spans="2:17" x14ac:dyDescent="0.2">
      <c r="B4369" s="22"/>
      <c r="C4369" s="22"/>
      <c r="D4369" s="22"/>
      <c r="E4369" s="22"/>
      <c r="G4369" s="22"/>
      <c r="H4369" s="22"/>
      <c r="I4369" s="22"/>
      <c r="K4369" s="22"/>
      <c r="L4369" s="22"/>
      <c r="M4369" s="22"/>
      <c r="O4369" s="22"/>
      <c r="P4369" s="22"/>
      <c r="Q4369" s="22"/>
    </row>
    <row r="4370" spans="2:17" x14ac:dyDescent="0.2">
      <c r="B4370" s="22"/>
      <c r="C4370" s="22"/>
      <c r="D4370" s="22"/>
      <c r="E4370" s="22"/>
      <c r="G4370" s="22"/>
      <c r="H4370" s="22"/>
      <c r="I4370" s="22"/>
      <c r="K4370" s="22"/>
      <c r="L4370" s="22"/>
      <c r="M4370" s="22"/>
      <c r="O4370" s="22"/>
      <c r="P4370" s="22"/>
      <c r="Q4370" s="22"/>
    </row>
    <row r="4371" spans="2:17" x14ac:dyDescent="0.2">
      <c r="B4371" s="22"/>
      <c r="C4371" s="22"/>
      <c r="D4371" s="22"/>
      <c r="E4371" s="22"/>
      <c r="G4371" s="22"/>
      <c r="H4371" s="22"/>
      <c r="I4371" s="22"/>
      <c r="K4371" s="22"/>
      <c r="L4371" s="22"/>
      <c r="M4371" s="22"/>
      <c r="O4371" s="22"/>
      <c r="P4371" s="22"/>
      <c r="Q4371" s="22"/>
    </row>
    <row r="4372" spans="2:17" x14ac:dyDescent="0.2">
      <c r="B4372" s="22"/>
      <c r="C4372" s="22"/>
      <c r="D4372" s="22"/>
      <c r="E4372" s="22"/>
      <c r="G4372" s="22"/>
      <c r="H4372" s="22"/>
      <c r="I4372" s="22"/>
      <c r="K4372" s="22"/>
      <c r="L4372" s="22"/>
      <c r="M4372" s="22"/>
      <c r="O4372" s="22"/>
      <c r="P4372" s="22"/>
      <c r="Q4372" s="22"/>
    </row>
    <row r="4373" spans="2:17" x14ac:dyDescent="0.2">
      <c r="B4373" s="22"/>
      <c r="C4373" s="22"/>
      <c r="D4373" s="22"/>
      <c r="E4373" s="22"/>
      <c r="G4373" s="22"/>
      <c r="H4373" s="22"/>
      <c r="I4373" s="22"/>
      <c r="K4373" s="22"/>
      <c r="L4373" s="22"/>
      <c r="M4373" s="22"/>
      <c r="O4373" s="22"/>
      <c r="P4373" s="22"/>
      <c r="Q4373" s="22"/>
    </row>
    <row r="4374" spans="2:17" x14ac:dyDescent="0.2">
      <c r="B4374" s="22"/>
      <c r="C4374" s="22"/>
      <c r="D4374" s="22"/>
      <c r="E4374" s="22"/>
      <c r="G4374" s="22"/>
      <c r="H4374" s="22"/>
      <c r="I4374" s="22"/>
      <c r="K4374" s="22"/>
      <c r="L4374" s="22"/>
      <c r="M4374" s="22"/>
      <c r="O4374" s="22"/>
      <c r="P4374" s="22"/>
      <c r="Q4374" s="22"/>
    </row>
    <row r="4375" spans="2:17" x14ac:dyDescent="0.2">
      <c r="B4375" s="22"/>
      <c r="C4375" s="22"/>
      <c r="D4375" s="22"/>
      <c r="E4375" s="22"/>
      <c r="G4375" s="22"/>
      <c r="H4375" s="22"/>
      <c r="I4375" s="22"/>
      <c r="K4375" s="22"/>
      <c r="L4375" s="22"/>
      <c r="M4375" s="22"/>
      <c r="O4375" s="22"/>
      <c r="P4375" s="22"/>
      <c r="Q4375" s="22"/>
    </row>
    <row r="4376" spans="2:17" x14ac:dyDescent="0.2">
      <c r="B4376" s="22"/>
      <c r="C4376" s="22"/>
      <c r="D4376" s="22"/>
      <c r="E4376" s="22"/>
      <c r="G4376" s="22"/>
      <c r="H4376" s="22"/>
      <c r="I4376" s="22"/>
      <c r="K4376" s="22"/>
      <c r="L4376" s="22"/>
      <c r="M4376" s="22"/>
      <c r="O4376" s="22"/>
      <c r="P4376" s="22"/>
      <c r="Q4376" s="22"/>
    </row>
    <row r="4377" spans="2:17" x14ac:dyDescent="0.2">
      <c r="B4377" s="22"/>
      <c r="C4377" s="22"/>
      <c r="D4377" s="22"/>
      <c r="E4377" s="22"/>
      <c r="G4377" s="22"/>
      <c r="H4377" s="22"/>
      <c r="I4377" s="22"/>
      <c r="K4377" s="22"/>
      <c r="L4377" s="22"/>
      <c r="M4377" s="22"/>
      <c r="O4377" s="22"/>
      <c r="P4377" s="22"/>
      <c r="Q4377" s="22"/>
    </row>
    <row r="4378" spans="2:17" x14ac:dyDescent="0.2">
      <c r="B4378" s="22"/>
      <c r="C4378" s="22"/>
      <c r="D4378" s="22"/>
      <c r="E4378" s="22"/>
      <c r="G4378" s="22"/>
      <c r="H4378" s="22"/>
      <c r="I4378" s="22"/>
      <c r="K4378" s="22"/>
      <c r="L4378" s="22"/>
      <c r="M4378" s="22"/>
      <c r="O4378" s="22"/>
      <c r="P4378" s="22"/>
      <c r="Q4378" s="22"/>
    </row>
    <row r="4379" spans="2:17" x14ac:dyDescent="0.2">
      <c r="B4379" s="22"/>
      <c r="C4379" s="22"/>
      <c r="D4379" s="22"/>
      <c r="E4379" s="22"/>
      <c r="G4379" s="22"/>
      <c r="H4379" s="22"/>
      <c r="I4379" s="22"/>
      <c r="K4379" s="22"/>
      <c r="L4379" s="22"/>
      <c r="M4379" s="22"/>
      <c r="O4379" s="22"/>
      <c r="P4379" s="22"/>
      <c r="Q4379" s="22"/>
    </row>
    <row r="4380" spans="2:17" x14ac:dyDescent="0.2">
      <c r="B4380" s="22"/>
      <c r="C4380" s="22"/>
      <c r="D4380" s="22"/>
      <c r="E4380" s="22"/>
      <c r="G4380" s="22"/>
      <c r="H4380" s="22"/>
      <c r="I4380" s="22"/>
      <c r="K4380" s="22"/>
      <c r="L4380" s="22"/>
      <c r="M4380" s="22"/>
      <c r="O4380" s="22"/>
      <c r="P4380" s="22"/>
      <c r="Q4380" s="22"/>
    </row>
    <row r="4381" spans="2:17" x14ac:dyDescent="0.2">
      <c r="B4381" s="22"/>
      <c r="C4381" s="22"/>
      <c r="D4381" s="22"/>
      <c r="E4381" s="22"/>
      <c r="G4381" s="22"/>
      <c r="H4381" s="22"/>
      <c r="I4381" s="22"/>
      <c r="K4381" s="22"/>
      <c r="L4381" s="22"/>
      <c r="M4381" s="22"/>
      <c r="O4381" s="22"/>
      <c r="P4381" s="22"/>
      <c r="Q4381" s="22"/>
    </row>
    <row r="4382" spans="2:17" x14ac:dyDescent="0.2">
      <c r="B4382" s="22"/>
      <c r="C4382" s="22"/>
      <c r="D4382" s="22"/>
      <c r="E4382" s="22"/>
      <c r="G4382" s="22"/>
      <c r="H4382" s="22"/>
      <c r="I4382" s="22"/>
      <c r="K4382" s="22"/>
      <c r="L4382" s="22"/>
      <c r="M4382" s="22"/>
      <c r="O4382" s="22"/>
      <c r="P4382" s="22"/>
      <c r="Q4382" s="22"/>
    </row>
    <row r="4383" spans="2:17" x14ac:dyDescent="0.2">
      <c r="B4383" s="22"/>
      <c r="C4383" s="22"/>
      <c r="D4383" s="22"/>
      <c r="E4383" s="22"/>
      <c r="G4383" s="22"/>
      <c r="H4383" s="22"/>
      <c r="I4383" s="22"/>
      <c r="K4383" s="22"/>
      <c r="L4383" s="22"/>
      <c r="M4383" s="22"/>
      <c r="O4383" s="22"/>
      <c r="P4383" s="22"/>
      <c r="Q4383" s="22"/>
    </row>
    <row r="4384" spans="2:17" x14ac:dyDescent="0.2">
      <c r="B4384" s="22"/>
      <c r="C4384" s="22"/>
      <c r="D4384" s="22"/>
      <c r="E4384" s="22"/>
      <c r="G4384" s="22"/>
      <c r="H4384" s="22"/>
      <c r="I4384" s="22"/>
      <c r="K4384" s="22"/>
      <c r="L4384" s="22"/>
      <c r="M4384" s="22"/>
      <c r="O4384" s="22"/>
      <c r="P4384" s="22"/>
      <c r="Q4384" s="22"/>
    </row>
    <row r="4385" spans="2:17" x14ac:dyDescent="0.2">
      <c r="B4385" s="22"/>
      <c r="C4385" s="22"/>
      <c r="D4385" s="22"/>
      <c r="E4385" s="22"/>
      <c r="G4385" s="22"/>
      <c r="H4385" s="22"/>
      <c r="I4385" s="22"/>
      <c r="K4385" s="22"/>
      <c r="L4385" s="22"/>
      <c r="M4385" s="22"/>
      <c r="O4385" s="22"/>
      <c r="P4385" s="22"/>
      <c r="Q4385" s="22"/>
    </row>
    <row r="4386" spans="2:17" x14ac:dyDescent="0.2">
      <c r="B4386" s="22"/>
      <c r="C4386" s="22"/>
      <c r="D4386" s="22"/>
      <c r="E4386" s="22"/>
      <c r="G4386" s="22"/>
      <c r="H4386" s="22"/>
      <c r="I4386" s="22"/>
      <c r="K4386" s="22"/>
      <c r="L4386" s="22"/>
      <c r="M4386" s="22"/>
      <c r="O4386" s="22"/>
      <c r="P4386" s="22"/>
      <c r="Q4386" s="22"/>
    </row>
    <row r="4387" spans="2:17" x14ac:dyDescent="0.2">
      <c r="B4387" s="22"/>
      <c r="C4387" s="22"/>
      <c r="D4387" s="22"/>
      <c r="E4387" s="22"/>
      <c r="G4387" s="22"/>
      <c r="H4387" s="22"/>
      <c r="I4387" s="22"/>
      <c r="K4387" s="22"/>
      <c r="L4387" s="22"/>
      <c r="M4387" s="22"/>
      <c r="O4387" s="22"/>
      <c r="P4387" s="22"/>
      <c r="Q4387" s="22"/>
    </row>
    <row r="4388" spans="2:17" x14ac:dyDescent="0.2">
      <c r="B4388" s="22"/>
      <c r="C4388" s="22"/>
      <c r="D4388" s="22"/>
      <c r="E4388" s="22"/>
      <c r="G4388" s="22"/>
      <c r="H4388" s="22"/>
      <c r="I4388" s="22"/>
      <c r="K4388" s="22"/>
      <c r="L4388" s="22"/>
      <c r="M4388" s="22"/>
      <c r="O4388" s="22"/>
      <c r="P4388" s="22"/>
      <c r="Q4388" s="22"/>
    </row>
    <row r="4389" spans="2:17" x14ac:dyDescent="0.2">
      <c r="B4389" s="22"/>
      <c r="C4389" s="22"/>
      <c r="D4389" s="22"/>
      <c r="E4389" s="22"/>
      <c r="G4389" s="22"/>
      <c r="H4389" s="22"/>
      <c r="I4389" s="22"/>
      <c r="K4389" s="22"/>
      <c r="L4389" s="22"/>
      <c r="M4389" s="22"/>
      <c r="O4389" s="22"/>
      <c r="P4389" s="22"/>
      <c r="Q4389" s="22"/>
    </row>
    <row r="4390" spans="2:17" x14ac:dyDescent="0.2">
      <c r="B4390" s="22"/>
      <c r="C4390" s="22"/>
      <c r="D4390" s="22"/>
      <c r="E4390" s="22"/>
      <c r="G4390" s="22"/>
      <c r="H4390" s="22"/>
      <c r="I4390" s="22"/>
      <c r="K4390" s="22"/>
      <c r="L4390" s="22"/>
      <c r="M4390" s="22"/>
      <c r="O4390" s="22"/>
      <c r="P4390" s="22"/>
      <c r="Q4390" s="22"/>
    </row>
    <row r="4391" spans="2:17" x14ac:dyDescent="0.2">
      <c r="B4391" s="22"/>
      <c r="C4391" s="22"/>
      <c r="D4391" s="22"/>
      <c r="E4391" s="22"/>
      <c r="G4391" s="22"/>
      <c r="H4391" s="22"/>
      <c r="I4391" s="22"/>
      <c r="K4391" s="22"/>
      <c r="L4391" s="22"/>
      <c r="M4391" s="22"/>
      <c r="O4391" s="22"/>
      <c r="P4391" s="22"/>
      <c r="Q4391" s="22"/>
    </row>
    <row r="4392" spans="2:17" x14ac:dyDescent="0.2">
      <c r="B4392" s="22"/>
      <c r="C4392" s="22"/>
      <c r="D4392" s="22"/>
      <c r="E4392" s="22"/>
      <c r="G4392" s="22"/>
      <c r="H4392" s="22"/>
      <c r="I4392" s="22"/>
      <c r="K4392" s="22"/>
      <c r="L4392" s="22"/>
      <c r="M4392" s="22"/>
      <c r="O4392" s="22"/>
      <c r="P4392" s="22"/>
      <c r="Q4392" s="22"/>
    </row>
    <row r="4393" spans="2:17" x14ac:dyDescent="0.2">
      <c r="B4393" s="22"/>
      <c r="C4393" s="22"/>
      <c r="D4393" s="22"/>
      <c r="E4393" s="22"/>
      <c r="G4393" s="22"/>
      <c r="H4393" s="22"/>
      <c r="I4393" s="22"/>
      <c r="K4393" s="22"/>
      <c r="L4393" s="22"/>
      <c r="M4393" s="22"/>
      <c r="O4393" s="22"/>
      <c r="P4393" s="22"/>
      <c r="Q4393" s="22"/>
    </row>
    <row r="4394" spans="2:17" x14ac:dyDescent="0.2">
      <c r="B4394" s="22"/>
      <c r="C4394" s="22"/>
      <c r="D4394" s="22"/>
      <c r="E4394" s="22"/>
      <c r="G4394" s="22"/>
      <c r="H4394" s="22"/>
      <c r="I4394" s="22"/>
      <c r="K4394" s="22"/>
      <c r="L4394" s="22"/>
      <c r="M4394" s="22"/>
      <c r="O4394" s="22"/>
      <c r="P4394" s="22"/>
      <c r="Q4394" s="22"/>
    </row>
    <row r="4395" spans="2:17" x14ac:dyDescent="0.2">
      <c r="B4395" s="22"/>
      <c r="C4395" s="22"/>
      <c r="D4395" s="22"/>
      <c r="E4395" s="22"/>
      <c r="G4395" s="22"/>
      <c r="H4395" s="22"/>
      <c r="I4395" s="22"/>
      <c r="K4395" s="22"/>
      <c r="L4395" s="22"/>
      <c r="M4395" s="22"/>
      <c r="O4395" s="22"/>
      <c r="P4395" s="22"/>
      <c r="Q4395" s="22"/>
    </row>
    <row r="4396" spans="2:17" x14ac:dyDescent="0.2">
      <c r="B4396" s="22"/>
      <c r="C4396" s="22"/>
      <c r="D4396" s="22"/>
      <c r="E4396" s="22"/>
      <c r="G4396" s="22"/>
      <c r="H4396" s="22"/>
      <c r="I4396" s="22"/>
      <c r="K4396" s="22"/>
      <c r="L4396" s="22"/>
      <c r="M4396" s="22"/>
      <c r="O4396" s="22"/>
      <c r="P4396" s="22"/>
      <c r="Q4396" s="22"/>
    </row>
    <row r="4397" spans="2:17" x14ac:dyDescent="0.2">
      <c r="B4397" s="22"/>
      <c r="C4397" s="22"/>
      <c r="D4397" s="22"/>
      <c r="E4397" s="22"/>
      <c r="G4397" s="22"/>
      <c r="H4397" s="22"/>
      <c r="I4397" s="22"/>
      <c r="K4397" s="22"/>
      <c r="L4397" s="22"/>
      <c r="M4397" s="22"/>
      <c r="O4397" s="22"/>
      <c r="P4397" s="22"/>
      <c r="Q4397" s="22"/>
    </row>
    <row r="4398" spans="2:17" x14ac:dyDescent="0.2">
      <c r="B4398" s="22"/>
      <c r="C4398" s="22"/>
      <c r="D4398" s="22"/>
      <c r="E4398" s="22"/>
      <c r="G4398" s="22"/>
      <c r="H4398" s="22"/>
      <c r="I4398" s="22"/>
      <c r="K4398" s="22"/>
      <c r="L4398" s="22"/>
      <c r="M4398" s="22"/>
      <c r="O4398" s="22"/>
      <c r="P4398" s="22"/>
      <c r="Q4398" s="22"/>
    </row>
    <row r="4399" spans="2:17" x14ac:dyDescent="0.2">
      <c r="B4399" s="22"/>
      <c r="C4399" s="22"/>
      <c r="D4399" s="22"/>
      <c r="E4399" s="22"/>
      <c r="G4399" s="22"/>
      <c r="H4399" s="22"/>
      <c r="I4399" s="22"/>
      <c r="K4399" s="22"/>
      <c r="L4399" s="22"/>
      <c r="M4399" s="22"/>
      <c r="O4399" s="22"/>
      <c r="P4399" s="22"/>
      <c r="Q4399" s="22"/>
    </row>
    <row r="4400" spans="2:17" x14ac:dyDescent="0.2">
      <c r="B4400" s="22"/>
      <c r="C4400" s="22"/>
      <c r="D4400" s="22"/>
      <c r="E4400" s="22"/>
      <c r="G4400" s="22"/>
      <c r="H4400" s="22"/>
      <c r="I4400" s="22"/>
      <c r="K4400" s="22"/>
      <c r="L4400" s="22"/>
      <c r="M4400" s="22"/>
      <c r="O4400" s="22"/>
      <c r="P4400" s="22"/>
      <c r="Q4400" s="22"/>
    </row>
    <row r="4401" spans="2:17" x14ac:dyDescent="0.2">
      <c r="B4401" s="22"/>
      <c r="C4401" s="22"/>
      <c r="D4401" s="22"/>
      <c r="E4401" s="22"/>
      <c r="G4401" s="22"/>
      <c r="H4401" s="22"/>
      <c r="I4401" s="22"/>
      <c r="K4401" s="22"/>
      <c r="L4401" s="22"/>
      <c r="M4401" s="22"/>
      <c r="O4401" s="22"/>
      <c r="P4401" s="22"/>
      <c r="Q4401" s="22"/>
    </row>
    <row r="4402" spans="2:17" x14ac:dyDescent="0.2">
      <c r="B4402" s="22"/>
      <c r="C4402" s="22"/>
      <c r="D4402" s="22"/>
      <c r="E4402" s="22"/>
      <c r="G4402" s="22"/>
      <c r="H4402" s="22"/>
      <c r="I4402" s="22"/>
      <c r="K4402" s="22"/>
      <c r="L4402" s="22"/>
      <c r="M4402" s="22"/>
      <c r="O4402" s="22"/>
      <c r="P4402" s="22"/>
      <c r="Q4402" s="22"/>
    </row>
    <row r="4403" spans="2:17" x14ac:dyDescent="0.2">
      <c r="B4403" s="22"/>
      <c r="C4403" s="22"/>
      <c r="D4403" s="22"/>
      <c r="E4403" s="22"/>
      <c r="G4403" s="22"/>
      <c r="H4403" s="22"/>
      <c r="I4403" s="22"/>
      <c r="K4403" s="22"/>
      <c r="L4403" s="22"/>
      <c r="M4403" s="22"/>
      <c r="O4403" s="22"/>
      <c r="P4403" s="22"/>
      <c r="Q4403" s="22"/>
    </row>
    <row r="4404" spans="2:17" x14ac:dyDescent="0.2">
      <c r="B4404" s="22"/>
      <c r="C4404" s="22"/>
      <c r="D4404" s="22"/>
      <c r="E4404" s="22"/>
      <c r="G4404" s="22"/>
      <c r="H4404" s="22"/>
      <c r="I4404" s="22"/>
      <c r="K4404" s="22"/>
      <c r="L4404" s="22"/>
      <c r="M4404" s="22"/>
      <c r="O4404" s="22"/>
      <c r="P4404" s="22"/>
      <c r="Q4404" s="22"/>
    </row>
    <row r="4405" spans="2:17" x14ac:dyDescent="0.2">
      <c r="B4405" s="22"/>
      <c r="C4405" s="22"/>
      <c r="D4405" s="22"/>
      <c r="E4405" s="22"/>
      <c r="G4405" s="22"/>
      <c r="H4405" s="22"/>
      <c r="I4405" s="22"/>
      <c r="K4405" s="22"/>
      <c r="L4405" s="22"/>
      <c r="M4405" s="22"/>
      <c r="O4405" s="22"/>
      <c r="P4405" s="22"/>
      <c r="Q4405" s="22"/>
    </row>
    <row r="4406" spans="2:17" x14ac:dyDescent="0.2">
      <c r="B4406" s="22"/>
      <c r="C4406" s="22"/>
      <c r="D4406" s="22"/>
      <c r="E4406" s="22"/>
      <c r="G4406" s="22"/>
      <c r="H4406" s="22"/>
      <c r="I4406" s="22"/>
      <c r="K4406" s="22"/>
      <c r="L4406" s="22"/>
      <c r="M4406" s="22"/>
      <c r="O4406" s="22"/>
      <c r="P4406" s="22"/>
      <c r="Q4406" s="22"/>
    </row>
    <row r="4407" spans="2:17" x14ac:dyDescent="0.2">
      <c r="B4407" s="22"/>
      <c r="C4407" s="22"/>
      <c r="D4407" s="22"/>
      <c r="E4407" s="22"/>
      <c r="G4407" s="22"/>
      <c r="H4407" s="22"/>
      <c r="I4407" s="22"/>
      <c r="K4407" s="22"/>
      <c r="L4407" s="22"/>
      <c r="M4407" s="22"/>
      <c r="O4407" s="22"/>
      <c r="P4407" s="22"/>
      <c r="Q4407" s="22"/>
    </row>
    <row r="4408" spans="2:17" x14ac:dyDescent="0.2">
      <c r="B4408" s="22"/>
      <c r="C4408" s="22"/>
      <c r="D4408" s="22"/>
      <c r="E4408" s="22"/>
      <c r="G4408" s="22"/>
      <c r="H4408" s="22"/>
      <c r="I4408" s="22"/>
      <c r="K4408" s="22"/>
      <c r="L4408" s="22"/>
      <c r="M4408" s="22"/>
      <c r="O4408" s="22"/>
      <c r="P4408" s="22"/>
      <c r="Q4408" s="22"/>
    </row>
    <row r="4409" spans="2:17" x14ac:dyDescent="0.2">
      <c r="B4409" s="22"/>
      <c r="C4409" s="22"/>
      <c r="D4409" s="22"/>
      <c r="E4409" s="22"/>
      <c r="G4409" s="22"/>
      <c r="H4409" s="22"/>
      <c r="I4409" s="22"/>
      <c r="K4409" s="22"/>
      <c r="L4409" s="22"/>
      <c r="M4409" s="22"/>
      <c r="O4409" s="22"/>
      <c r="P4409" s="22"/>
      <c r="Q4409" s="22"/>
    </row>
    <row r="4410" spans="2:17" x14ac:dyDescent="0.2">
      <c r="B4410" s="22"/>
      <c r="C4410" s="22"/>
      <c r="D4410" s="22"/>
      <c r="E4410" s="22"/>
      <c r="G4410" s="22"/>
      <c r="H4410" s="22"/>
      <c r="I4410" s="22"/>
      <c r="K4410" s="22"/>
      <c r="L4410" s="22"/>
      <c r="M4410" s="22"/>
      <c r="O4410" s="22"/>
      <c r="P4410" s="22"/>
      <c r="Q4410" s="22"/>
    </row>
    <row r="4411" spans="2:17" x14ac:dyDescent="0.2">
      <c r="B4411" s="22"/>
      <c r="C4411" s="22"/>
      <c r="D4411" s="22"/>
      <c r="E4411" s="22"/>
      <c r="G4411" s="22"/>
      <c r="H4411" s="22"/>
      <c r="I4411" s="22"/>
      <c r="K4411" s="22"/>
      <c r="L4411" s="22"/>
      <c r="M4411" s="22"/>
      <c r="O4411" s="22"/>
      <c r="P4411" s="22"/>
      <c r="Q4411" s="22"/>
    </row>
    <row r="4412" spans="2:17" x14ac:dyDescent="0.2">
      <c r="B4412" s="22"/>
      <c r="C4412" s="22"/>
      <c r="D4412" s="22"/>
      <c r="E4412" s="22"/>
      <c r="G4412" s="22"/>
      <c r="H4412" s="22"/>
      <c r="I4412" s="22"/>
      <c r="K4412" s="22"/>
      <c r="L4412" s="22"/>
      <c r="M4412" s="22"/>
      <c r="O4412" s="22"/>
      <c r="P4412" s="22"/>
      <c r="Q4412" s="22"/>
    </row>
    <row r="4413" spans="2:17" x14ac:dyDescent="0.2">
      <c r="B4413" s="22"/>
      <c r="C4413" s="22"/>
      <c r="D4413" s="22"/>
      <c r="E4413" s="22"/>
      <c r="G4413" s="22"/>
      <c r="H4413" s="22"/>
      <c r="I4413" s="22"/>
      <c r="K4413" s="22"/>
      <c r="L4413" s="22"/>
      <c r="M4413" s="22"/>
      <c r="O4413" s="22"/>
      <c r="P4413" s="22"/>
      <c r="Q4413" s="22"/>
    </row>
    <row r="4414" spans="2:17" x14ac:dyDescent="0.2">
      <c r="B4414" s="22"/>
      <c r="C4414" s="22"/>
      <c r="D4414" s="22"/>
      <c r="E4414" s="22"/>
      <c r="G4414" s="22"/>
      <c r="H4414" s="22"/>
      <c r="I4414" s="22"/>
      <c r="K4414" s="22"/>
      <c r="L4414" s="22"/>
      <c r="M4414" s="22"/>
      <c r="O4414" s="22"/>
      <c r="P4414" s="22"/>
      <c r="Q4414" s="22"/>
    </row>
    <row r="4415" spans="2:17" x14ac:dyDescent="0.2">
      <c r="B4415" s="22"/>
      <c r="C4415" s="22"/>
      <c r="D4415" s="22"/>
      <c r="E4415" s="22"/>
      <c r="G4415" s="22"/>
      <c r="H4415" s="22"/>
      <c r="I4415" s="22"/>
      <c r="K4415" s="22"/>
      <c r="L4415" s="22"/>
      <c r="M4415" s="22"/>
      <c r="O4415" s="22"/>
      <c r="P4415" s="22"/>
      <c r="Q4415" s="22"/>
    </row>
    <row r="4416" spans="2:17" x14ac:dyDescent="0.2">
      <c r="B4416" s="22"/>
      <c r="C4416" s="22"/>
      <c r="D4416" s="22"/>
      <c r="E4416" s="22"/>
      <c r="G4416" s="22"/>
      <c r="H4416" s="22"/>
      <c r="I4416" s="22"/>
      <c r="K4416" s="22"/>
      <c r="L4416" s="22"/>
      <c r="M4416" s="22"/>
      <c r="O4416" s="22"/>
      <c r="P4416" s="22"/>
      <c r="Q4416" s="22"/>
    </row>
    <row r="4417" spans="2:17" x14ac:dyDescent="0.2">
      <c r="B4417" s="22"/>
      <c r="C4417" s="22"/>
      <c r="D4417" s="22"/>
      <c r="E4417" s="22"/>
      <c r="G4417" s="22"/>
      <c r="H4417" s="22"/>
      <c r="I4417" s="22"/>
      <c r="K4417" s="22"/>
      <c r="L4417" s="22"/>
      <c r="M4417" s="22"/>
      <c r="O4417" s="22"/>
      <c r="P4417" s="22"/>
      <c r="Q4417" s="22"/>
    </row>
    <row r="4418" spans="2:17" x14ac:dyDescent="0.2">
      <c r="B4418" s="22"/>
      <c r="C4418" s="22"/>
      <c r="D4418" s="22"/>
      <c r="E4418" s="22"/>
      <c r="G4418" s="22"/>
      <c r="H4418" s="22"/>
      <c r="I4418" s="22"/>
      <c r="K4418" s="22"/>
      <c r="L4418" s="22"/>
      <c r="M4418" s="22"/>
      <c r="O4418" s="22"/>
      <c r="P4418" s="22"/>
      <c r="Q4418" s="22"/>
    </row>
    <row r="4419" spans="2:17" x14ac:dyDescent="0.2">
      <c r="B4419" s="22"/>
      <c r="C4419" s="22"/>
      <c r="D4419" s="22"/>
      <c r="E4419" s="22"/>
      <c r="G4419" s="22"/>
      <c r="H4419" s="22"/>
      <c r="I4419" s="22"/>
      <c r="K4419" s="22"/>
      <c r="L4419" s="22"/>
      <c r="M4419" s="22"/>
      <c r="O4419" s="22"/>
      <c r="P4419" s="22"/>
      <c r="Q4419" s="22"/>
    </row>
    <row r="4420" spans="2:17" x14ac:dyDescent="0.2">
      <c r="B4420" s="22"/>
      <c r="C4420" s="22"/>
      <c r="D4420" s="22"/>
      <c r="E4420" s="22"/>
      <c r="G4420" s="22"/>
      <c r="H4420" s="22"/>
      <c r="I4420" s="22"/>
      <c r="K4420" s="22"/>
      <c r="L4420" s="22"/>
      <c r="M4420" s="22"/>
      <c r="O4420" s="22"/>
      <c r="P4420" s="22"/>
      <c r="Q4420" s="22"/>
    </row>
    <row r="4421" spans="2:17" x14ac:dyDescent="0.2">
      <c r="B4421" s="22"/>
      <c r="C4421" s="22"/>
      <c r="D4421" s="22"/>
      <c r="E4421" s="22"/>
      <c r="G4421" s="22"/>
      <c r="H4421" s="22"/>
      <c r="I4421" s="22"/>
      <c r="K4421" s="22"/>
      <c r="L4421" s="22"/>
      <c r="M4421" s="22"/>
      <c r="O4421" s="22"/>
      <c r="P4421" s="22"/>
      <c r="Q4421" s="22"/>
    </row>
    <row r="4422" spans="2:17" x14ac:dyDescent="0.2">
      <c r="B4422" s="22"/>
      <c r="C4422" s="22"/>
      <c r="D4422" s="22"/>
      <c r="E4422" s="22"/>
      <c r="G4422" s="22"/>
      <c r="H4422" s="22"/>
      <c r="I4422" s="22"/>
      <c r="K4422" s="22"/>
      <c r="L4422" s="22"/>
      <c r="M4422" s="22"/>
      <c r="O4422" s="22"/>
      <c r="P4422" s="22"/>
      <c r="Q4422" s="22"/>
    </row>
    <row r="4423" spans="2:17" x14ac:dyDescent="0.2">
      <c r="B4423" s="22"/>
      <c r="C4423" s="22"/>
      <c r="D4423" s="22"/>
      <c r="E4423" s="22"/>
      <c r="G4423" s="22"/>
      <c r="H4423" s="22"/>
      <c r="I4423" s="22"/>
      <c r="K4423" s="22"/>
      <c r="L4423" s="22"/>
      <c r="M4423" s="22"/>
      <c r="O4423" s="22"/>
      <c r="P4423" s="22"/>
      <c r="Q4423" s="22"/>
    </row>
    <row r="4424" spans="2:17" x14ac:dyDescent="0.2">
      <c r="B4424" s="22"/>
      <c r="C4424" s="22"/>
      <c r="D4424" s="22"/>
      <c r="E4424" s="22"/>
      <c r="G4424" s="22"/>
      <c r="H4424" s="22"/>
      <c r="I4424" s="22"/>
      <c r="K4424" s="22"/>
      <c r="L4424" s="22"/>
      <c r="M4424" s="22"/>
      <c r="O4424" s="22"/>
      <c r="P4424" s="22"/>
      <c r="Q4424" s="22"/>
    </row>
    <row r="4425" spans="2:17" x14ac:dyDescent="0.2">
      <c r="B4425" s="22"/>
      <c r="C4425" s="22"/>
      <c r="D4425" s="22"/>
      <c r="E4425" s="22"/>
      <c r="G4425" s="22"/>
      <c r="H4425" s="22"/>
      <c r="I4425" s="22"/>
      <c r="K4425" s="22"/>
      <c r="L4425" s="22"/>
      <c r="M4425" s="22"/>
      <c r="O4425" s="22"/>
      <c r="P4425" s="22"/>
      <c r="Q4425" s="22"/>
    </row>
    <row r="4426" spans="2:17" x14ac:dyDescent="0.2">
      <c r="B4426" s="22"/>
      <c r="C4426" s="22"/>
      <c r="D4426" s="22"/>
      <c r="E4426" s="22"/>
      <c r="G4426" s="22"/>
      <c r="H4426" s="22"/>
      <c r="I4426" s="22"/>
      <c r="K4426" s="22"/>
      <c r="L4426" s="22"/>
      <c r="M4426" s="22"/>
      <c r="O4426" s="22"/>
      <c r="P4426" s="22"/>
      <c r="Q4426" s="22"/>
    </row>
    <row r="4427" spans="2:17" x14ac:dyDescent="0.2">
      <c r="B4427" s="22"/>
      <c r="C4427" s="22"/>
      <c r="D4427" s="22"/>
      <c r="E4427" s="22"/>
      <c r="G4427" s="22"/>
      <c r="H4427" s="22"/>
      <c r="I4427" s="22"/>
      <c r="K4427" s="22"/>
      <c r="L4427" s="22"/>
      <c r="M4427" s="22"/>
      <c r="O4427" s="22"/>
      <c r="P4427" s="22"/>
      <c r="Q4427" s="22"/>
    </row>
    <row r="4428" spans="2:17" x14ac:dyDescent="0.2">
      <c r="B4428" s="22"/>
      <c r="C4428" s="22"/>
      <c r="D4428" s="22"/>
      <c r="E4428" s="22"/>
      <c r="G4428" s="22"/>
      <c r="H4428" s="22"/>
      <c r="I4428" s="22"/>
      <c r="K4428" s="22"/>
      <c r="L4428" s="22"/>
      <c r="M4428" s="22"/>
      <c r="O4428" s="22"/>
      <c r="P4428" s="22"/>
      <c r="Q4428" s="22"/>
    </row>
    <row r="4429" spans="2:17" x14ac:dyDescent="0.2">
      <c r="B4429" s="22"/>
      <c r="C4429" s="22"/>
      <c r="D4429" s="22"/>
      <c r="E4429" s="22"/>
      <c r="G4429" s="22"/>
      <c r="H4429" s="22"/>
      <c r="I4429" s="22"/>
      <c r="K4429" s="22"/>
      <c r="L4429" s="22"/>
      <c r="M4429" s="22"/>
      <c r="O4429" s="22"/>
      <c r="P4429" s="22"/>
      <c r="Q4429" s="22"/>
    </row>
    <row r="4430" spans="2:17" x14ac:dyDescent="0.2">
      <c r="B4430" s="22"/>
      <c r="C4430" s="22"/>
      <c r="D4430" s="22"/>
      <c r="E4430" s="22"/>
      <c r="G4430" s="22"/>
      <c r="H4430" s="22"/>
      <c r="I4430" s="22"/>
      <c r="K4430" s="22"/>
      <c r="L4430" s="22"/>
      <c r="M4430" s="22"/>
      <c r="O4430" s="22"/>
      <c r="P4430" s="22"/>
      <c r="Q4430" s="22"/>
    </row>
    <row r="4431" spans="2:17" x14ac:dyDescent="0.2">
      <c r="B4431" s="22"/>
      <c r="C4431" s="22"/>
      <c r="D4431" s="22"/>
      <c r="E4431" s="22"/>
      <c r="G4431" s="22"/>
      <c r="H4431" s="22"/>
      <c r="I4431" s="22"/>
      <c r="K4431" s="22"/>
      <c r="L4431" s="22"/>
      <c r="M4431" s="22"/>
      <c r="O4431" s="22"/>
      <c r="P4431" s="22"/>
      <c r="Q4431" s="22"/>
    </row>
    <row r="4432" spans="2:17" x14ac:dyDescent="0.2">
      <c r="B4432" s="22"/>
      <c r="C4432" s="22"/>
      <c r="D4432" s="22"/>
      <c r="E4432" s="22"/>
      <c r="G4432" s="22"/>
      <c r="H4432" s="22"/>
      <c r="I4432" s="22"/>
      <c r="K4432" s="22"/>
      <c r="L4432" s="22"/>
      <c r="M4432" s="22"/>
      <c r="O4432" s="22"/>
      <c r="P4432" s="22"/>
      <c r="Q4432" s="22"/>
    </row>
    <row r="4433" spans="2:17" x14ac:dyDescent="0.2">
      <c r="B4433" s="22"/>
      <c r="C4433" s="22"/>
      <c r="D4433" s="22"/>
      <c r="E4433" s="22"/>
      <c r="G4433" s="22"/>
      <c r="H4433" s="22"/>
      <c r="I4433" s="22"/>
      <c r="K4433" s="22"/>
      <c r="L4433" s="22"/>
      <c r="M4433" s="22"/>
      <c r="O4433" s="22"/>
      <c r="P4433" s="22"/>
      <c r="Q4433" s="22"/>
    </row>
    <row r="4434" spans="2:17" x14ac:dyDescent="0.2">
      <c r="B4434" s="22"/>
      <c r="C4434" s="22"/>
      <c r="D4434" s="22"/>
      <c r="E4434" s="22"/>
      <c r="G4434" s="22"/>
      <c r="H4434" s="22"/>
      <c r="I4434" s="22"/>
      <c r="K4434" s="22"/>
      <c r="L4434" s="22"/>
      <c r="M4434" s="22"/>
      <c r="O4434" s="22"/>
      <c r="P4434" s="22"/>
      <c r="Q4434" s="22"/>
    </row>
    <row r="4435" spans="2:17" x14ac:dyDescent="0.2">
      <c r="B4435" s="22"/>
      <c r="C4435" s="22"/>
      <c r="D4435" s="22"/>
      <c r="E4435" s="22"/>
      <c r="G4435" s="22"/>
      <c r="H4435" s="22"/>
      <c r="I4435" s="22"/>
      <c r="K4435" s="22"/>
      <c r="L4435" s="22"/>
      <c r="M4435" s="22"/>
      <c r="O4435" s="22"/>
      <c r="P4435" s="22"/>
      <c r="Q4435" s="22"/>
    </row>
    <row r="4436" spans="2:17" x14ac:dyDescent="0.2">
      <c r="B4436" s="22"/>
      <c r="C4436" s="22"/>
      <c r="D4436" s="22"/>
      <c r="E4436" s="22"/>
      <c r="G4436" s="22"/>
      <c r="H4436" s="22"/>
      <c r="I4436" s="22"/>
      <c r="K4436" s="22"/>
      <c r="L4436" s="22"/>
      <c r="M4436" s="22"/>
      <c r="O4436" s="22"/>
      <c r="P4436" s="22"/>
      <c r="Q4436" s="22"/>
    </row>
    <row r="4437" spans="2:17" x14ac:dyDescent="0.2">
      <c r="B4437" s="22"/>
      <c r="C4437" s="22"/>
      <c r="D4437" s="22"/>
      <c r="E4437" s="22"/>
      <c r="G4437" s="22"/>
      <c r="H4437" s="22"/>
      <c r="I4437" s="22"/>
      <c r="K4437" s="22"/>
      <c r="L4437" s="22"/>
      <c r="M4437" s="22"/>
      <c r="O4437" s="22"/>
      <c r="P4437" s="22"/>
      <c r="Q4437" s="22"/>
    </row>
    <row r="4438" spans="2:17" x14ac:dyDescent="0.2">
      <c r="B4438" s="22"/>
      <c r="C4438" s="22"/>
      <c r="D4438" s="22"/>
      <c r="E4438" s="22"/>
      <c r="G4438" s="22"/>
      <c r="H4438" s="22"/>
      <c r="I4438" s="22"/>
      <c r="K4438" s="22"/>
      <c r="L4438" s="22"/>
      <c r="M4438" s="22"/>
      <c r="O4438" s="22"/>
      <c r="P4438" s="22"/>
      <c r="Q4438" s="22"/>
    </row>
    <row r="4439" spans="2:17" x14ac:dyDescent="0.2">
      <c r="B4439" s="22"/>
      <c r="C4439" s="22"/>
      <c r="D4439" s="22"/>
      <c r="E4439" s="22"/>
      <c r="G4439" s="22"/>
      <c r="H4439" s="22"/>
      <c r="I4439" s="22"/>
      <c r="K4439" s="22"/>
      <c r="L4439" s="22"/>
      <c r="M4439" s="22"/>
      <c r="O4439" s="22"/>
      <c r="P4439" s="22"/>
      <c r="Q4439" s="22"/>
    </row>
    <row r="4440" spans="2:17" x14ac:dyDescent="0.2">
      <c r="B4440" s="22"/>
      <c r="C4440" s="22"/>
      <c r="D4440" s="22"/>
      <c r="E4440" s="22"/>
      <c r="G4440" s="22"/>
      <c r="H4440" s="22"/>
      <c r="I4440" s="22"/>
      <c r="K4440" s="22"/>
      <c r="L4440" s="22"/>
      <c r="M4440" s="22"/>
      <c r="O4440" s="22"/>
      <c r="P4440" s="22"/>
      <c r="Q4440" s="22"/>
    </row>
    <row r="4441" spans="2:17" x14ac:dyDescent="0.2">
      <c r="B4441" s="22"/>
      <c r="C4441" s="22"/>
      <c r="D4441" s="22"/>
      <c r="E4441" s="22"/>
      <c r="G4441" s="22"/>
      <c r="H4441" s="22"/>
      <c r="I4441" s="22"/>
      <c r="K4441" s="22"/>
      <c r="L4441" s="22"/>
      <c r="M4441" s="22"/>
      <c r="O4441" s="22"/>
      <c r="P4441" s="22"/>
      <c r="Q4441" s="22"/>
    </row>
    <row r="4442" spans="2:17" x14ac:dyDescent="0.2">
      <c r="B4442" s="22"/>
      <c r="C4442" s="22"/>
      <c r="D4442" s="22"/>
      <c r="E4442" s="22"/>
      <c r="G4442" s="22"/>
      <c r="H4442" s="22"/>
      <c r="I4442" s="22"/>
      <c r="K4442" s="22"/>
      <c r="L4442" s="22"/>
      <c r="M4442" s="22"/>
      <c r="O4442" s="22"/>
      <c r="P4442" s="22"/>
      <c r="Q4442" s="22"/>
    </row>
    <row r="4443" spans="2:17" x14ac:dyDescent="0.2">
      <c r="B4443" s="22"/>
      <c r="C4443" s="22"/>
      <c r="D4443" s="22"/>
      <c r="E4443" s="22"/>
      <c r="G4443" s="22"/>
      <c r="H4443" s="22"/>
      <c r="I4443" s="22"/>
      <c r="K4443" s="22"/>
      <c r="L4443" s="22"/>
      <c r="M4443" s="22"/>
      <c r="O4443" s="22"/>
      <c r="P4443" s="22"/>
      <c r="Q4443" s="22"/>
    </row>
    <row r="4444" spans="2:17" x14ac:dyDescent="0.2">
      <c r="B4444" s="22"/>
      <c r="C4444" s="22"/>
      <c r="D4444" s="22"/>
      <c r="E4444" s="22"/>
      <c r="G4444" s="22"/>
      <c r="H4444" s="22"/>
      <c r="I4444" s="22"/>
      <c r="K4444" s="22"/>
      <c r="L4444" s="22"/>
      <c r="M4444" s="22"/>
      <c r="O4444" s="22"/>
      <c r="P4444" s="22"/>
      <c r="Q4444" s="22"/>
    </row>
    <row r="4445" spans="2:17" x14ac:dyDescent="0.2">
      <c r="B4445" s="22"/>
      <c r="C4445" s="22"/>
      <c r="D4445" s="22"/>
      <c r="E4445" s="22"/>
      <c r="G4445" s="22"/>
      <c r="H4445" s="22"/>
      <c r="I4445" s="22"/>
      <c r="K4445" s="22"/>
      <c r="L4445" s="22"/>
      <c r="M4445" s="22"/>
      <c r="O4445" s="22"/>
      <c r="P4445" s="22"/>
      <c r="Q4445" s="22"/>
    </row>
    <row r="4446" spans="2:17" x14ac:dyDescent="0.2">
      <c r="B4446" s="22"/>
      <c r="C4446" s="22"/>
      <c r="D4446" s="22"/>
      <c r="E4446" s="22"/>
      <c r="G4446" s="22"/>
      <c r="H4446" s="22"/>
      <c r="I4446" s="22"/>
      <c r="K4446" s="22"/>
      <c r="L4446" s="22"/>
      <c r="M4446" s="22"/>
      <c r="O4446" s="22"/>
      <c r="P4446" s="22"/>
      <c r="Q4446" s="22"/>
    </row>
    <row r="4447" spans="2:17" x14ac:dyDescent="0.2">
      <c r="B4447" s="22"/>
      <c r="C4447" s="22"/>
      <c r="D4447" s="22"/>
      <c r="E4447" s="22"/>
      <c r="G4447" s="22"/>
      <c r="H4447" s="22"/>
      <c r="I4447" s="22"/>
      <c r="K4447" s="22"/>
      <c r="L4447" s="22"/>
      <c r="M4447" s="22"/>
      <c r="O4447" s="22"/>
      <c r="P4447" s="22"/>
      <c r="Q4447" s="22"/>
    </row>
    <row r="4448" spans="2:17" x14ac:dyDescent="0.2">
      <c r="B4448" s="22"/>
      <c r="C4448" s="22"/>
      <c r="D4448" s="22"/>
      <c r="E4448" s="22"/>
      <c r="G4448" s="22"/>
      <c r="H4448" s="22"/>
      <c r="I4448" s="22"/>
      <c r="K4448" s="22"/>
      <c r="L4448" s="22"/>
      <c r="M4448" s="22"/>
      <c r="O4448" s="22"/>
      <c r="P4448" s="22"/>
      <c r="Q4448" s="22"/>
    </row>
    <row r="4449" spans="2:17" x14ac:dyDescent="0.2">
      <c r="B4449" s="22"/>
      <c r="C4449" s="22"/>
      <c r="D4449" s="22"/>
      <c r="E4449" s="22"/>
      <c r="G4449" s="22"/>
      <c r="H4449" s="22"/>
      <c r="I4449" s="22"/>
      <c r="K4449" s="22"/>
      <c r="L4449" s="22"/>
      <c r="M4449" s="22"/>
      <c r="O4449" s="22"/>
      <c r="P4449" s="22"/>
      <c r="Q4449" s="22"/>
    </row>
    <row r="4450" spans="2:17" x14ac:dyDescent="0.2">
      <c r="B4450" s="22"/>
      <c r="C4450" s="22"/>
      <c r="D4450" s="22"/>
      <c r="E4450" s="22"/>
      <c r="G4450" s="22"/>
      <c r="H4450" s="22"/>
      <c r="I4450" s="22"/>
      <c r="K4450" s="22"/>
      <c r="L4450" s="22"/>
      <c r="M4450" s="22"/>
      <c r="O4450" s="22"/>
      <c r="P4450" s="22"/>
      <c r="Q4450" s="22"/>
    </row>
    <row r="4451" spans="2:17" x14ac:dyDescent="0.2">
      <c r="B4451" s="22"/>
      <c r="C4451" s="22"/>
      <c r="D4451" s="22"/>
      <c r="E4451" s="22"/>
      <c r="G4451" s="22"/>
      <c r="H4451" s="22"/>
      <c r="I4451" s="22"/>
      <c r="K4451" s="22"/>
      <c r="L4451" s="22"/>
      <c r="M4451" s="22"/>
      <c r="O4451" s="22"/>
      <c r="P4451" s="22"/>
      <c r="Q4451" s="22"/>
    </row>
    <row r="4452" spans="2:17" x14ac:dyDescent="0.2">
      <c r="B4452" s="22"/>
      <c r="C4452" s="22"/>
      <c r="D4452" s="22"/>
      <c r="E4452" s="22"/>
      <c r="G4452" s="22"/>
      <c r="H4452" s="22"/>
      <c r="I4452" s="22"/>
      <c r="K4452" s="22"/>
      <c r="L4452" s="22"/>
      <c r="M4452" s="22"/>
      <c r="O4452" s="22"/>
      <c r="P4452" s="22"/>
      <c r="Q4452" s="22"/>
    </row>
    <row r="4453" spans="2:17" x14ac:dyDescent="0.2">
      <c r="B4453" s="22"/>
      <c r="C4453" s="22"/>
      <c r="D4453" s="22"/>
      <c r="E4453" s="22"/>
      <c r="G4453" s="22"/>
      <c r="H4453" s="22"/>
      <c r="I4453" s="22"/>
      <c r="K4453" s="22"/>
      <c r="L4453" s="22"/>
      <c r="M4453" s="22"/>
      <c r="O4453" s="22"/>
      <c r="P4453" s="22"/>
      <c r="Q4453" s="22"/>
    </row>
    <row r="4454" spans="2:17" x14ac:dyDescent="0.2">
      <c r="B4454" s="22"/>
      <c r="C4454" s="22"/>
      <c r="D4454" s="22"/>
      <c r="E4454" s="22"/>
      <c r="G4454" s="22"/>
      <c r="H4454" s="22"/>
      <c r="I4454" s="22"/>
      <c r="K4454" s="22"/>
      <c r="L4454" s="22"/>
      <c r="M4454" s="22"/>
      <c r="O4454" s="22"/>
      <c r="P4454" s="22"/>
      <c r="Q4454" s="22"/>
    </row>
    <row r="4455" spans="2:17" x14ac:dyDescent="0.2">
      <c r="B4455" s="22"/>
      <c r="C4455" s="22"/>
      <c r="D4455" s="22"/>
      <c r="E4455" s="22"/>
      <c r="G4455" s="22"/>
      <c r="H4455" s="22"/>
      <c r="I4455" s="22"/>
      <c r="K4455" s="22"/>
      <c r="L4455" s="22"/>
      <c r="M4455" s="22"/>
      <c r="O4455" s="22"/>
      <c r="P4455" s="22"/>
      <c r="Q4455" s="22"/>
    </row>
    <row r="4456" spans="2:17" x14ac:dyDescent="0.2">
      <c r="B4456" s="22"/>
      <c r="C4456" s="22"/>
      <c r="D4456" s="22"/>
      <c r="E4456" s="22"/>
      <c r="G4456" s="22"/>
      <c r="H4456" s="22"/>
      <c r="I4456" s="22"/>
      <c r="K4456" s="22"/>
      <c r="L4456" s="22"/>
      <c r="M4456" s="22"/>
      <c r="O4456" s="22"/>
      <c r="P4456" s="22"/>
      <c r="Q4456" s="22"/>
    </row>
    <row r="4457" spans="2:17" x14ac:dyDescent="0.2">
      <c r="B4457" s="22"/>
      <c r="C4457" s="22"/>
      <c r="D4457" s="22"/>
      <c r="E4457" s="22"/>
      <c r="G4457" s="22"/>
      <c r="H4457" s="22"/>
      <c r="I4457" s="22"/>
      <c r="K4457" s="22"/>
      <c r="L4457" s="22"/>
      <c r="M4457" s="22"/>
      <c r="O4457" s="22"/>
      <c r="P4457" s="22"/>
      <c r="Q4457" s="22"/>
    </row>
    <row r="4458" spans="2:17" x14ac:dyDescent="0.2">
      <c r="B4458" s="22"/>
      <c r="C4458" s="22"/>
      <c r="D4458" s="22"/>
      <c r="E4458" s="22"/>
      <c r="G4458" s="22"/>
      <c r="H4458" s="22"/>
      <c r="I4458" s="22"/>
      <c r="K4458" s="22"/>
      <c r="L4458" s="22"/>
      <c r="M4458" s="22"/>
      <c r="O4458" s="22"/>
      <c r="P4458" s="22"/>
      <c r="Q4458" s="22"/>
    </row>
    <row r="4459" spans="2:17" x14ac:dyDescent="0.2">
      <c r="B4459" s="22"/>
      <c r="C4459" s="22"/>
      <c r="D4459" s="22"/>
      <c r="E4459" s="22"/>
      <c r="G4459" s="22"/>
      <c r="H4459" s="22"/>
      <c r="I4459" s="22"/>
      <c r="K4459" s="22"/>
      <c r="L4459" s="22"/>
      <c r="M4459" s="22"/>
      <c r="O4459" s="22"/>
      <c r="P4459" s="22"/>
      <c r="Q4459" s="22"/>
    </row>
    <row r="4460" spans="2:17" x14ac:dyDescent="0.2">
      <c r="B4460" s="22"/>
      <c r="C4460" s="22"/>
      <c r="D4460" s="22"/>
      <c r="E4460" s="22"/>
      <c r="G4460" s="22"/>
      <c r="H4460" s="22"/>
      <c r="I4460" s="22"/>
      <c r="K4460" s="22"/>
      <c r="L4460" s="22"/>
      <c r="M4460" s="22"/>
      <c r="O4460" s="22"/>
      <c r="P4460" s="22"/>
      <c r="Q4460" s="22"/>
    </row>
    <row r="4461" spans="2:17" x14ac:dyDescent="0.2">
      <c r="B4461" s="22"/>
      <c r="C4461" s="22"/>
      <c r="D4461" s="22"/>
      <c r="E4461" s="22"/>
      <c r="G4461" s="22"/>
      <c r="H4461" s="22"/>
      <c r="I4461" s="22"/>
      <c r="K4461" s="22"/>
      <c r="L4461" s="22"/>
      <c r="M4461" s="22"/>
      <c r="O4461" s="22"/>
      <c r="P4461" s="22"/>
      <c r="Q4461" s="22"/>
    </row>
    <row r="4462" spans="2:17" x14ac:dyDescent="0.2">
      <c r="B4462" s="22"/>
      <c r="C4462" s="22"/>
      <c r="D4462" s="22"/>
      <c r="E4462" s="22"/>
      <c r="G4462" s="22"/>
      <c r="H4462" s="22"/>
      <c r="I4462" s="22"/>
      <c r="K4462" s="22"/>
      <c r="L4462" s="22"/>
      <c r="M4462" s="22"/>
      <c r="O4462" s="22"/>
      <c r="P4462" s="22"/>
      <c r="Q4462" s="22"/>
    </row>
    <row r="4463" spans="2:17" x14ac:dyDescent="0.2">
      <c r="B4463" s="22"/>
      <c r="C4463" s="22"/>
      <c r="D4463" s="22"/>
      <c r="E4463" s="22"/>
      <c r="G4463" s="22"/>
      <c r="H4463" s="22"/>
      <c r="I4463" s="22"/>
      <c r="K4463" s="22"/>
      <c r="L4463" s="22"/>
      <c r="M4463" s="22"/>
      <c r="O4463" s="22"/>
      <c r="P4463" s="22"/>
      <c r="Q4463" s="22"/>
    </row>
    <row r="4464" spans="2:17" x14ac:dyDescent="0.2">
      <c r="B4464" s="22"/>
      <c r="C4464" s="22"/>
      <c r="D4464" s="22"/>
      <c r="E4464" s="22"/>
      <c r="G4464" s="22"/>
      <c r="H4464" s="22"/>
      <c r="I4464" s="22"/>
      <c r="K4464" s="22"/>
      <c r="L4464" s="22"/>
      <c r="M4464" s="22"/>
      <c r="O4464" s="22"/>
      <c r="P4464" s="22"/>
      <c r="Q4464" s="22"/>
    </row>
    <row r="4465" spans="2:17" x14ac:dyDescent="0.2">
      <c r="B4465" s="22"/>
      <c r="C4465" s="22"/>
      <c r="D4465" s="22"/>
      <c r="E4465" s="22"/>
      <c r="G4465" s="22"/>
      <c r="H4465" s="22"/>
      <c r="I4465" s="22"/>
      <c r="K4465" s="22"/>
      <c r="L4465" s="22"/>
      <c r="M4465" s="22"/>
      <c r="O4465" s="22"/>
      <c r="P4465" s="22"/>
      <c r="Q4465" s="22"/>
    </row>
    <row r="4466" spans="2:17" x14ac:dyDescent="0.2">
      <c r="B4466" s="22"/>
      <c r="C4466" s="22"/>
      <c r="D4466" s="22"/>
      <c r="E4466" s="22"/>
      <c r="G4466" s="22"/>
      <c r="H4466" s="22"/>
      <c r="I4466" s="22"/>
      <c r="K4466" s="22"/>
      <c r="L4466" s="22"/>
      <c r="M4466" s="22"/>
      <c r="O4466" s="22"/>
      <c r="P4466" s="22"/>
      <c r="Q4466" s="22"/>
    </row>
    <row r="4467" spans="2:17" x14ac:dyDescent="0.2">
      <c r="B4467" s="22"/>
      <c r="C4467" s="22"/>
      <c r="D4467" s="22"/>
      <c r="E4467" s="22"/>
      <c r="G4467" s="22"/>
      <c r="H4467" s="22"/>
      <c r="I4467" s="22"/>
      <c r="K4467" s="22"/>
      <c r="L4467" s="22"/>
      <c r="M4467" s="22"/>
      <c r="O4467" s="22"/>
      <c r="P4467" s="22"/>
      <c r="Q4467" s="22"/>
    </row>
    <row r="4468" spans="2:17" x14ac:dyDescent="0.2">
      <c r="B4468" s="22"/>
      <c r="C4468" s="22"/>
      <c r="D4468" s="22"/>
      <c r="E4468" s="22"/>
      <c r="G4468" s="22"/>
      <c r="H4468" s="22"/>
      <c r="I4468" s="22"/>
      <c r="K4468" s="22"/>
      <c r="L4468" s="22"/>
      <c r="M4468" s="22"/>
      <c r="O4468" s="22"/>
      <c r="P4468" s="22"/>
      <c r="Q4468" s="22"/>
    </row>
    <row r="4469" spans="2:17" x14ac:dyDescent="0.2">
      <c r="B4469" s="22"/>
      <c r="C4469" s="22"/>
      <c r="D4469" s="22"/>
      <c r="E4469" s="22"/>
      <c r="G4469" s="22"/>
      <c r="H4469" s="22"/>
      <c r="I4469" s="22"/>
      <c r="K4469" s="22"/>
      <c r="L4469" s="22"/>
      <c r="M4469" s="22"/>
      <c r="O4469" s="22"/>
      <c r="P4469" s="22"/>
      <c r="Q4469" s="22"/>
    </row>
    <row r="4470" spans="2:17" x14ac:dyDescent="0.2">
      <c r="B4470" s="22"/>
      <c r="C4470" s="22"/>
      <c r="D4470" s="22"/>
      <c r="E4470" s="22"/>
      <c r="G4470" s="22"/>
      <c r="H4470" s="22"/>
      <c r="I4470" s="22"/>
      <c r="K4470" s="22"/>
      <c r="L4470" s="22"/>
      <c r="M4470" s="22"/>
      <c r="O4470" s="22"/>
      <c r="P4470" s="22"/>
      <c r="Q4470" s="22"/>
    </row>
    <row r="4471" spans="2:17" x14ac:dyDescent="0.2">
      <c r="B4471" s="22"/>
      <c r="C4471" s="22"/>
      <c r="D4471" s="22"/>
      <c r="E4471" s="22"/>
      <c r="G4471" s="22"/>
      <c r="H4471" s="22"/>
      <c r="I4471" s="22"/>
      <c r="K4471" s="22"/>
      <c r="L4471" s="22"/>
      <c r="M4471" s="22"/>
      <c r="O4471" s="22"/>
      <c r="P4471" s="22"/>
      <c r="Q4471" s="22"/>
    </row>
    <row r="4472" spans="2:17" x14ac:dyDescent="0.2">
      <c r="B4472" s="22"/>
      <c r="C4472" s="22"/>
      <c r="D4472" s="22"/>
      <c r="E4472" s="22"/>
      <c r="G4472" s="22"/>
      <c r="H4472" s="22"/>
      <c r="I4472" s="22"/>
      <c r="K4472" s="22"/>
      <c r="L4472" s="22"/>
      <c r="M4472" s="22"/>
      <c r="O4472" s="22"/>
      <c r="P4472" s="22"/>
      <c r="Q4472" s="22"/>
    </row>
    <row r="4473" spans="2:17" x14ac:dyDescent="0.2">
      <c r="B4473" s="22"/>
      <c r="C4473" s="22"/>
      <c r="D4473" s="22"/>
      <c r="E4473" s="22"/>
      <c r="G4473" s="22"/>
      <c r="H4473" s="22"/>
      <c r="I4473" s="22"/>
      <c r="K4473" s="22"/>
      <c r="L4473" s="22"/>
      <c r="M4473" s="22"/>
      <c r="O4473" s="22"/>
      <c r="P4473" s="22"/>
      <c r="Q4473" s="22"/>
    </row>
    <row r="4474" spans="2:17" x14ac:dyDescent="0.2">
      <c r="B4474" s="22"/>
      <c r="C4474" s="22"/>
      <c r="D4474" s="22"/>
      <c r="E4474" s="22"/>
      <c r="G4474" s="22"/>
      <c r="H4474" s="22"/>
      <c r="I4474" s="22"/>
      <c r="K4474" s="22"/>
      <c r="L4474" s="22"/>
      <c r="M4474" s="22"/>
      <c r="O4474" s="22"/>
      <c r="P4474" s="22"/>
      <c r="Q4474" s="22"/>
    </row>
    <row r="4475" spans="2:17" x14ac:dyDescent="0.2">
      <c r="B4475" s="22"/>
      <c r="C4475" s="22"/>
      <c r="D4475" s="22"/>
      <c r="E4475" s="22"/>
      <c r="G4475" s="22"/>
      <c r="H4475" s="22"/>
      <c r="I4475" s="22"/>
      <c r="K4475" s="22"/>
      <c r="L4475" s="22"/>
      <c r="M4475" s="22"/>
      <c r="O4475" s="22"/>
      <c r="P4475" s="22"/>
      <c r="Q4475" s="22"/>
    </row>
    <row r="4476" spans="2:17" x14ac:dyDescent="0.2">
      <c r="B4476" s="22"/>
      <c r="C4476" s="22"/>
      <c r="D4476" s="22"/>
      <c r="E4476" s="22"/>
      <c r="G4476" s="22"/>
      <c r="H4476" s="22"/>
      <c r="I4476" s="22"/>
      <c r="K4476" s="22"/>
      <c r="L4476" s="22"/>
      <c r="M4476" s="22"/>
      <c r="O4476" s="22"/>
      <c r="P4476" s="22"/>
      <c r="Q4476" s="22"/>
    </row>
    <row r="4477" spans="2:17" x14ac:dyDescent="0.2">
      <c r="B4477" s="22"/>
      <c r="C4477" s="22"/>
      <c r="D4477" s="22"/>
      <c r="E4477" s="22"/>
      <c r="G4477" s="22"/>
      <c r="H4477" s="22"/>
      <c r="I4477" s="22"/>
      <c r="K4477" s="22"/>
      <c r="L4477" s="22"/>
      <c r="M4477" s="22"/>
      <c r="O4477" s="22"/>
      <c r="P4477" s="22"/>
      <c r="Q4477" s="22"/>
    </row>
    <row r="4478" spans="2:17" x14ac:dyDescent="0.2">
      <c r="B4478" s="22"/>
      <c r="C4478" s="22"/>
      <c r="D4478" s="22"/>
      <c r="E4478" s="22"/>
      <c r="G4478" s="22"/>
      <c r="H4478" s="22"/>
      <c r="I4478" s="22"/>
      <c r="K4478" s="22"/>
      <c r="L4478" s="22"/>
      <c r="M4478" s="22"/>
      <c r="O4478" s="22"/>
      <c r="P4478" s="22"/>
      <c r="Q4478" s="22"/>
    </row>
    <row r="4479" spans="2:17" x14ac:dyDescent="0.2">
      <c r="B4479" s="22"/>
      <c r="C4479" s="22"/>
      <c r="D4479" s="22"/>
      <c r="E4479" s="22"/>
      <c r="G4479" s="22"/>
      <c r="H4479" s="22"/>
      <c r="I4479" s="22"/>
      <c r="K4479" s="22"/>
      <c r="L4479" s="22"/>
      <c r="M4479" s="22"/>
      <c r="O4479" s="22"/>
      <c r="P4479" s="22"/>
      <c r="Q4479" s="22"/>
    </row>
    <row r="4480" spans="2:17" x14ac:dyDescent="0.2">
      <c r="B4480" s="22"/>
      <c r="C4480" s="22"/>
      <c r="D4480" s="22"/>
      <c r="E4480" s="22"/>
      <c r="G4480" s="22"/>
      <c r="H4480" s="22"/>
      <c r="I4480" s="22"/>
      <c r="K4480" s="22"/>
      <c r="L4480" s="22"/>
      <c r="M4480" s="22"/>
      <c r="O4480" s="22"/>
      <c r="P4480" s="22"/>
      <c r="Q4480" s="22"/>
    </row>
    <row r="4481" spans="2:17" x14ac:dyDescent="0.2">
      <c r="B4481" s="22"/>
      <c r="C4481" s="22"/>
      <c r="D4481" s="22"/>
      <c r="E4481" s="22"/>
      <c r="G4481" s="22"/>
      <c r="H4481" s="22"/>
      <c r="I4481" s="22"/>
      <c r="K4481" s="22"/>
      <c r="L4481" s="22"/>
      <c r="M4481" s="22"/>
      <c r="O4481" s="22"/>
      <c r="P4481" s="22"/>
      <c r="Q4481" s="22"/>
    </row>
    <row r="4482" spans="2:17" x14ac:dyDescent="0.2">
      <c r="B4482" s="22"/>
      <c r="C4482" s="22"/>
      <c r="D4482" s="22"/>
      <c r="E4482" s="22"/>
      <c r="G4482" s="22"/>
      <c r="H4482" s="22"/>
      <c r="I4482" s="22"/>
      <c r="K4482" s="22"/>
      <c r="L4482" s="22"/>
      <c r="M4482" s="22"/>
      <c r="O4482" s="22"/>
      <c r="P4482" s="22"/>
      <c r="Q4482" s="22"/>
    </row>
    <row r="4483" spans="2:17" x14ac:dyDescent="0.2">
      <c r="B4483" s="22"/>
      <c r="C4483" s="22"/>
      <c r="D4483" s="22"/>
      <c r="E4483" s="22"/>
      <c r="G4483" s="22"/>
      <c r="H4483" s="22"/>
      <c r="I4483" s="22"/>
      <c r="K4483" s="22"/>
      <c r="L4483" s="22"/>
      <c r="M4483" s="22"/>
      <c r="O4483" s="22"/>
      <c r="P4483" s="22"/>
      <c r="Q4483" s="22"/>
    </row>
    <row r="4484" spans="2:17" x14ac:dyDescent="0.2">
      <c r="B4484" s="22"/>
      <c r="C4484" s="22"/>
      <c r="D4484" s="22"/>
      <c r="E4484" s="22"/>
      <c r="G4484" s="22"/>
      <c r="H4484" s="22"/>
      <c r="I4484" s="22"/>
      <c r="K4484" s="22"/>
      <c r="L4484" s="22"/>
      <c r="M4484" s="22"/>
      <c r="O4484" s="22"/>
      <c r="P4484" s="22"/>
      <c r="Q4484" s="22"/>
    </row>
    <row r="4485" spans="2:17" x14ac:dyDescent="0.2">
      <c r="B4485" s="22"/>
      <c r="C4485" s="22"/>
      <c r="D4485" s="22"/>
      <c r="E4485" s="22"/>
      <c r="G4485" s="22"/>
      <c r="H4485" s="22"/>
      <c r="I4485" s="22"/>
      <c r="K4485" s="22"/>
      <c r="L4485" s="22"/>
      <c r="M4485" s="22"/>
      <c r="O4485" s="22"/>
      <c r="P4485" s="22"/>
      <c r="Q4485" s="22"/>
    </row>
    <row r="4486" spans="2:17" x14ac:dyDescent="0.2">
      <c r="B4486" s="22"/>
      <c r="C4486" s="22"/>
      <c r="D4486" s="22"/>
      <c r="E4486" s="22"/>
      <c r="G4486" s="22"/>
      <c r="H4486" s="22"/>
      <c r="I4486" s="22"/>
      <c r="K4486" s="22"/>
      <c r="L4486" s="22"/>
      <c r="M4486" s="22"/>
      <c r="O4486" s="22"/>
      <c r="P4486" s="22"/>
      <c r="Q4486" s="22"/>
    </row>
    <row r="4487" spans="2:17" x14ac:dyDescent="0.2">
      <c r="B4487" s="22"/>
      <c r="C4487" s="22"/>
      <c r="D4487" s="22"/>
      <c r="E4487" s="22"/>
      <c r="G4487" s="22"/>
      <c r="H4487" s="22"/>
      <c r="I4487" s="22"/>
      <c r="K4487" s="22"/>
      <c r="L4487" s="22"/>
      <c r="M4487" s="22"/>
      <c r="O4487" s="22"/>
      <c r="P4487" s="22"/>
      <c r="Q4487" s="22"/>
    </row>
    <row r="4488" spans="2:17" x14ac:dyDescent="0.2">
      <c r="B4488" s="22"/>
      <c r="C4488" s="22"/>
      <c r="D4488" s="22"/>
      <c r="E4488" s="22"/>
      <c r="G4488" s="22"/>
      <c r="H4488" s="22"/>
      <c r="I4488" s="22"/>
      <c r="K4488" s="22"/>
      <c r="L4488" s="22"/>
      <c r="M4488" s="22"/>
      <c r="O4488" s="22"/>
      <c r="P4488" s="22"/>
      <c r="Q4488" s="22"/>
    </row>
    <row r="4489" spans="2:17" x14ac:dyDescent="0.2">
      <c r="B4489" s="22"/>
      <c r="C4489" s="22"/>
      <c r="D4489" s="22"/>
      <c r="E4489" s="22"/>
      <c r="G4489" s="22"/>
      <c r="H4489" s="22"/>
      <c r="I4489" s="22"/>
      <c r="K4489" s="22"/>
      <c r="L4489" s="22"/>
      <c r="M4489" s="22"/>
      <c r="O4489" s="22"/>
      <c r="P4489" s="22"/>
      <c r="Q4489" s="22"/>
    </row>
    <row r="4490" spans="2:17" x14ac:dyDescent="0.2">
      <c r="B4490" s="22"/>
      <c r="C4490" s="22"/>
      <c r="D4490" s="22"/>
      <c r="E4490" s="22"/>
      <c r="G4490" s="22"/>
      <c r="H4490" s="22"/>
      <c r="I4490" s="22"/>
      <c r="K4490" s="22"/>
      <c r="L4490" s="22"/>
      <c r="M4490" s="22"/>
      <c r="O4490" s="22"/>
      <c r="P4490" s="22"/>
      <c r="Q4490" s="22"/>
    </row>
    <row r="4491" spans="2:17" x14ac:dyDescent="0.2">
      <c r="B4491" s="22"/>
      <c r="C4491" s="22"/>
      <c r="D4491" s="22"/>
      <c r="E4491" s="22"/>
      <c r="G4491" s="22"/>
      <c r="H4491" s="22"/>
      <c r="I4491" s="22"/>
      <c r="K4491" s="22"/>
      <c r="L4491" s="22"/>
      <c r="M4491" s="22"/>
      <c r="O4491" s="22"/>
      <c r="P4491" s="22"/>
      <c r="Q4491" s="22"/>
    </row>
    <row r="4492" spans="2:17" x14ac:dyDescent="0.2">
      <c r="B4492" s="22"/>
      <c r="C4492" s="22"/>
      <c r="D4492" s="22"/>
      <c r="E4492" s="22"/>
      <c r="G4492" s="22"/>
      <c r="H4492" s="22"/>
      <c r="I4492" s="22"/>
      <c r="K4492" s="22"/>
      <c r="L4492" s="22"/>
      <c r="M4492" s="22"/>
      <c r="O4492" s="22"/>
      <c r="P4492" s="22"/>
      <c r="Q4492" s="22"/>
    </row>
    <row r="4493" spans="2:17" x14ac:dyDescent="0.2">
      <c r="B4493" s="22"/>
      <c r="C4493" s="22"/>
      <c r="D4493" s="22"/>
      <c r="E4493" s="22"/>
      <c r="G4493" s="22"/>
      <c r="H4493" s="22"/>
      <c r="I4493" s="22"/>
      <c r="K4493" s="22"/>
      <c r="L4493" s="22"/>
      <c r="M4493" s="22"/>
      <c r="O4493" s="22"/>
      <c r="P4493" s="22"/>
      <c r="Q4493" s="22"/>
    </row>
    <row r="4494" spans="2:17" x14ac:dyDescent="0.2">
      <c r="B4494" s="22"/>
      <c r="C4494" s="22"/>
      <c r="D4494" s="22"/>
      <c r="E4494" s="22"/>
      <c r="G4494" s="22"/>
      <c r="H4494" s="22"/>
      <c r="I4494" s="22"/>
      <c r="K4494" s="22"/>
      <c r="L4494" s="22"/>
      <c r="M4494" s="22"/>
      <c r="O4494" s="22"/>
      <c r="P4494" s="22"/>
      <c r="Q4494" s="22"/>
    </row>
    <row r="4495" spans="2:17" x14ac:dyDescent="0.2">
      <c r="B4495" s="22"/>
      <c r="C4495" s="22"/>
      <c r="D4495" s="22"/>
      <c r="E4495" s="22"/>
      <c r="G4495" s="22"/>
      <c r="H4495" s="22"/>
      <c r="I4495" s="22"/>
      <c r="K4495" s="22"/>
      <c r="L4495" s="22"/>
      <c r="M4495" s="22"/>
      <c r="O4495" s="22"/>
      <c r="P4495" s="22"/>
      <c r="Q4495" s="22"/>
    </row>
    <row r="4496" spans="2:17" x14ac:dyDescent="0.2">
      <c r="B4496" s="22"/>
      <c r="C4496" s="22"/>
      <c r="D4496" s="22"/>
      <c r="E4496" s="22"/>
      <c r="G4496" s="22"/>
      <c r="H4496" s="22"/>
      <c r="I4496" s="22"/>
      <c r="K4496" s="22"/>
      <c r="L4496" s="22"/>
      <c r="M4496" s="22"/>
      <c r="O4496" s="22"/>
      <c r="P4496" s="22"/>
      <c r="Q4496" s="22"/>
    </row>
    <row r="4497" spans="2:17" x14ac:dyDescent="0.2">
      <c r="B4497" s="22"/>
      <c r="C4497" s="22"/>
      <c r="D4497" s="22"/>
      <c r="E4497" s="22"/>
      <c r="G4497" s="22"/>
      <c r="H4497" s="22"/>
      <c r="I4497" s="22"/>
      <c r="K4497" s="22"/>
      <c r="L4497" s="22"/>
      <c r="M4497" s="22"/>
      <c r="O4497" s="22"/>
      <c r="P4497" s="22"/>
      <c r="Q4497" s="22"/>
    </row>
    <row r="4498" spans="2:17" x14ac:dyDescent="0.2">
      <c r="B4498" s="22"/>
      <c r="C4498" s="22"/>
      <c r="D4498" s="22"/>
      <c r="E4498" s="22"/>
      <c r="G4498" s="22"/>
      <c r="H4498" s="22"/>
      <c r="I4498" s="22"/>
      <c r="K4498" s="22"/>
      <c r="L4498" s="22"/>
      <c r="M4498" s="22"/>
      <c r="O4498" s="22"/>
      <c r="P4498" s="22"/>
      <c r="Q4498" s="22"/>
    </row>
    <row r="4499" spans="2:17" x14ac:dyDescent="0.2">
      <c r="B4499" s="22"/>
      <c r="C4499" s="22"/>
      <c r="D4499" s="22"/>
      <c r="E4499" s="22"/>
      <c r="G4499" s="22"/>
      <c r="H4499" s="22"/>
      <c r="I4499" s="22"/>
      <c r="K4499" s="22"/>
      <c r="L4499" s="22"/>
      <c r="M4499" s="22"/>
      <c r="O4499" s="22"/>
      <c r="P4499" s="22"/>
      <c r="Q4499" s="22"/>
    </row>
    <row r="4500" spans="2:17" x14ac:dyDescent="0.2">
      <c r="B4500" s="22"/>
      <c r="C4500" s="22"/>
      <c r="D4500" s="22"/>
      <c r="E4500" s="22"/>
      <c r="G4500" s="22"/>
      <c r="H4500" s="22"/>
      <c r="I4500" s="22"/>
      <c r="K4500" s="22"/>
      <c r="L4500" s="22"/>
      <c r="M4500" s="22"/>
      <c r="O4500" s="22"/>
      <c r="P4500" s="22"/>
      <c r="Q4500" s="22"/>
    </row>
    <row r="4501" spans="2:17" x14ac:dyDescent="0.2">
      <c r="B4501" s="22"/>
      <c r="C4501" s="22"/>
      <c r="D4501" s="22"/>
      <c r="E4501" s="22"/>
      <c r="G4501" s="22"/>
      <c r="H4501" s="22"/>
      <c r="I4501" s="22"/>
      <c r="K4501" s="22"/>
      <c r="L4501" s="22"/>
      <c r="M4501" s="22"/>
      <c r="O4501" s="22"/>
      <c r="P4501" s="22"/>
      <c r="Q4501" s="22"/>
    </row>
    <row r="4502" spans="2:17" x14ac:dyDescent="0.2">
      <c r="B4502" s="22"/>
      <c r="C4502" s="22"/>
      <c r="D4502" s="22"/>
      <c r="E4502" s="22"/>
      <c r="G4502" s="22"/>
      <c r="H4502" s="22"/>
      <c r="I4502" s="22"/>
      <c r="K4502" s="22"/>
      <c r="L4502" s="22"/>
      <c r="M4502" s="22"/>
      <c r="O4502" s="22"/>
      <c r="P4502" s="22"/>
      <c r="Q4502" s="22"/>
    </row>
    <row r="4503" spans="2:17" x14ac:dyDescent="0.2">
      <c r="B4503" s="22"/>
      <c r="C4503" s="22"/>
      <c r="D4503" s="22"/>
      <c r="E4503" s="22"/>
      <c r="G4503" s="22"/>
      <c r="H4503" s="22"/>
      <c r="I4503" s="22"/>
      <c r="K4503" s="22"/>
      <c r="L4503" s="22"/>
      <c r="M4503" s="22"/>
      <c r="O4503" s="22"/>
      <c r="P4503" s="22"/>
      <c r="Q4503" s="22"/>
    </row>
    <row r="4504" spans="2:17" x14ac:dyDescent="0.2">
      <c r="B4504" s="22"/>
      <c r="C4504" s="22"/>
      <c r="D4504" s="22"/>
      <c r="E4504" s="22"/>
      <c r="G4504" s="22"/>
      <c r="H4504" s="22"/>
      <c r="I4504" s="22"/>
      <c r="K4504" s="22"/>
      <c r="L4504" s="22"/>
      <c r="M4504" s="22"/>
      <c r="O4504" s="22"/>
      <c r="P4504" s="22"/>
      <c r="Q4504" s="22"/>
    </row>
    <row r="4505" spans="2:17" x14ac:dyDescent="0.2">
      <c r="B4505" s="22"/>
      <c r="C4505" s="22"/>
      <c r="D4505" s="22"/>
      <c r="E4505" s="22"/>
      <c r="G4505" s="22"/>
      <c r="H4505" s="22"/>
      <c r="I4505" s="22"/>
      <c r="K4505" s="22"/>
      <c r="L4505" s="22"/>
      <c r="M4505" s="22"/>
      <c r="O4505" s="22"/>
      <c r="P4505" s="22"/>
      <c r="Q4505" s="22"/>
    </row>
    <row r="4506" spans="2:17" x14ac:dyDescent="0.2">
      <c r="B4506" s="22"/>
      <c r="C4506" s="22"/>
      <c r="D4506" s="22"/>
      <c r="E4506" s="22"/>
      <c r="G4506" s="22"/>
      <c r="H4506" s="22"/>
      <c r="I4506" s="22"/>
      <c r="K4506" s="22"/>
      <c r="L4506" s="22"/>
      <c r="M4506" s="22"/>
      <c r="O4506" s="22"/>
      <c r="P4506" s="22"/>
      <c r="Q4506" s="22"/>
    </row>
    <row r="4507" spans="2:17" x14ac:dyDescent="0.2">
      <c r="B4507" s="22"/>
      <c r="C4507" s="22"/>
      <c r="D4507" s="22"/>
      <c r="E4507" s="22"/>
      <c r="G4507" s="22"/>
      <c r="H4507" s="22"/>
      <c r="I4507" s="22"/>
      <c r="K4507" s="22"/>
      <c r="L4507" s="22"/>
      <c r="M4507" s="22"/>
      <c r="O4507" s="22"/>
      <c r="P4507" s="22"/>
      <c r="Q4507" s="22"/>
    </row>
    <row r="4508" spans="2:17" x14ac:dyDescent="0.2">
      <c r="B4508" s="22"/>
      <c r="C4508" s="22"/>
      <c r="D4508" s="22"/>
      <c r="E4508" s="22"/>
      <c r="G4508" s="22"/>
      <c r="H4508" s="22"/>
      <c r="I4508" s="22"/>
      <c r="K4508" s="22"/>
      <c r="L4508" s="22"/>
      <c r="M4508" s="22"/>
      <c r="O4508" s="22"/>
      <c r="P4508" s="22"/>
      <c r="Q4508" s="22"/>
    </row>
    <row r="4509" spans="2:17" x14ac:dyDescent="0.2">
      <c r="B4509" s="22"/>
      <c r="C4509" s="22"/>
      <c r="D4509" s="22"/>
      <c r="E4509" s="22"/>
      <c r="G4509" s="22"/>
      <c r="H4509" s="22"/>
      <c r="I4509" s="22"/>
      <c r="K4509" s="22"/>
      <c r="L4509" s="22"/>
      <c r="M4509" s="22"/>
      <c r="O4509" s="22"/>
      <c r="P4509" s="22"/>
      <c r="Q4509" s="22"/>
    </row>
    <row r="4510" spans="2:17" x14ac:dyDescent="0.2">
      <c r="B4510" s="22"/>
      <c r="C4510" s="22"/>
      <c r="D4510" s="22"/>
      <c r="E4510" s="22"/>
      <c r="G4510" s="22"/>
      <c r="H4510" s="22"/>
      <c r="I4510" s="22"/>
      <c r="K4510" s="22"/>
      <c r="L4510" s="22"/>
      <c r="M4510" s="22"/>
      <c r="O4510" s="22"/>
      <c r="P4510" s="22"/>
      <c r="Q4510" s="22"/>
    </row>
    <row r="4511" spans="2:17" x14ac:dyDescent="0.2">
      <c r="B4511" s="22"/>
      <c r="C4511" s="22"/>
      <c r="D4511" s="22"/>
      <c r="E4511" s="22"/>
      <c r="G4511" s="22"/>
      <c r="H4511" s="22"/>
      <c r="I4511" s="22"/>
      <c r="K4511" s="22"/>
      <c r="L4511" s="22"/>
      <c r="M4511" s="22"/>
      <c r="O4511" s="22"/>
      <c r="P4511" s="22"/>
      <c r="Q4511" s="22"/>
    </row>
    <row r="4512" spans="2:17" x14ac:dyDescent="0.2">
      <c r="B4512" s="22"/>
      <c r="C4512" s="22"/>
      <c r="D4512" s="22"/>
      <c r="E4512" s="22"/>
      <c r="G4512" s="22"/>
      <c r="H4512" s="22"/>
      <c r="I4512" s="22"/>
      <c r="K4512" s="22"/>
      <c r="L4512" s="22"/>
      <c r="M4512" s="22"/>
      <c r="O4512" s="22"/>
      <c r="P4512" s="22"/>
      <c r="Q4512" s="22"/>
    </row>
    <row r="4513" spans="2:17" x14ac:dyDescent="0.2">
      <c r="B4513" s="22"/>
      <c r="C4513" s="22"/>
      <c r="D4513" s="22"/>
      <c r="E4513" s="22"/>
      <c r="G4513" s="22"/>
      <c r="H4513" s="22"/>
      <c r="I4513" s="22"/>
      <c r="K4513" s="22"/>
      <c r="L4513" s="22"/>
      <c r="M4513" s="22"/>
      <c r="O4513" s="22"/>
      <c r="P4513" s="22"/>
      <c r="Q4513" s="22"/>
    </row>
    <row r="4514" spans="2:17" x14ac:dyDescent="0.2">
      <c r="B4514" s="22"/>
      <c r="C4514" s="22"/>
      <c r="D4514" s="22"/>
      <c r="E4514" s="22"/>
      <c r="G4514" s="22"/>
      <c r="H4514" s="22"/>
      <c r="I4514" s="22"/>
      <c r="K4514" s="22"/>
      <c r="L4514" s="22"/>
      <c r="M4514" s="22"/>
      <c r="O4514" s="22"/>
      <c r="P4514" s="22"/>
      <c r="Q4514" s="22"/>
    </row>
    <row r="4515" spans="2:17" x14ac:dyDescent="0.2">
      <c r="B4515" s="22"/>
      <c r="C4515" s="22"/>
      <c r="D4515" s="22"/>
      <c r="E4515" s="22"/>
      <c r="G4515" s="22"/>
      <c r="H4515" s="22"/>
      <c r="I4515" s="22"/>
      <c r="K4515" s="22"/>
      <c r="L4515" s="22"/>
      <c r="M4515" s="22"/>
      <c r="O4515" s="22"/>
      <c r="P4515" s="22"/>
      <c r="Q4515" s="22"/>
    </row>
    <row r="4516" spans="2:17" x14ac:dyDescent="0.2">
      <c r="B4516" s="22"/>
      <c r="C4516" s="22"/>
      <c r="D4516" s="22"/>
      <c r="E4516" s="22"/>
      <c r="G4516" s="22"/>
      <c r="H4516" s="22"/>
      <c r="I4516" s="22"/>
      <c r="K4516" s="22"/>
      <c r="L4516" s="22"/>
      <c r="M4516" s="22"/>
      <c r="O4516" s="22"/>
      <c r="P4516" s="22"/>
      <c r="Q4516" s="22"/>
    </row>
    <row r="4517" spans="2:17" x14ac:dyDescent="0.2">
      <c r="B4517" s="22"/>
      <c r="C4517" s="22"/>
      <c r="D4517" s="22"/>
      <c r="E4517" s="22"/>
      <c r="G4517" s="22"/>
      <c r="H4517" s="22"/>
      <c r="I4517" s="22"/>
      <c r="K4517" s="22"/>
      <c r="L4517" s="22"/>
      <c r="M4517" s="22"/>
      <c r="O4517" s="22"/>
      <c r="P4517" s="22"/>
      <c r="Q4517" s="22"/>
    </row>
    <row r="4518" spans="2:17" x14ac:dyDescent="0.2">
      <c r="B4518" s="22"/>
      <c r="C4518" s="22"/>
      <c r="D4518" s="22"/>
      <c r="E4518" s="22"/>
      <c r="G4518" s="22"/>
      <c r="H4518" s="22"/>
      <c r="I4518" s="22"/>
      <c r="K4518" s="22"/>
      <c r="L4518" s="22"/>
      <c r="M4518" s="22"/>
      <c r="O4518" s="22"/>
      <c r="P4518" s="22"/>
      <c r="Q4518" s="22"/>
    </row>
    <row r="4519" spans="2:17" x14ac:dyDescent="0.2">
      <c r="B4519" s="22"/>
      <c r="C4519" s="22"/>
      <c r="D4519" s="22"/>
      <c r="E4519" s="22"/>
      <c r="G4519" s="22"/>
      <c r="H4519" s="22"/>
      <c r="I4519" s="22"/>
      <c r="K4519" s="22"/>
      <c r="L4519" s="22"/>
      <c r="M4519" s="22"/>
      <c r="O4519" s="22"/>
      <c r="P4519" s="22"/>
      <c r="Q4519" s="22"/>
    </row>
    <row r="4520" spans="2:17" x14ac:dyDescent="0.2">
      <c r="B4520" s="22"/>
      <c r="C4520" s="22"/>
      <c r="D4520" s="22"/>
      <c r="E4520" s="22"/>
      <c r="G4520" s="22"/>
      <c r="H4520" s="22"/>
      <c r="I4520" s="22"/>
      <c r="K4520" s="22"/>
      <c r="L4520" s="22"/>
      <c r="M4520" s="22"/>
      <c r="O4520" s="22"/>
      <c r="P4520" s="22"/>
      <c r="Q4520" s="22"/>
    </row>
    <row r="4521" spans="2:17" x14ac:dyDescent="0.2">
      <c r="B4521" s="22"/>
      <c r="C4521" s="22"/>
      <c r="D4521" s="22"/>
      <c r="E4521" s="22"/>
      <c r="G4521" s="22"/>
      <c r="H4521" s="22"/>
      <c r="I4521" s="22"/>
      <c r="K4521" s="22"/>
      <c r="L4521" s="22"/>
      <c r="M4521" s="22"/>
      <c r="O4521" s="22"/>
      <c r="P4521" s="22"/>
      <c r="Q4521" s="22"/>
    </row>
    <row r="4522" spans="2:17" x14ac:dyDescent="0.2">
      <c r="B4522" s="22"/>
      <c r="C4522" s="22"/>
      <c r="D4522" s="22"/>
      <c r="E4522" s="22"/>
      <c r="G4522" s="22"/>
      <c r="H4522" s="22"/>
      <c r="I4522" s="22"/>
      <c r="K4522" s="22"/>
      <c r="L4522" s="22"/>
      <c r="M4522" s="22"/>
      <c r="O4522" s="22"/>
      <c r="P4522" s="22"/>
      <c r="Q4522" s="22"/>
    </row>
    <row r="4523" spans="2:17" x14ac:dyDescent="0.2">
      <c r="B4523" s="22"/>
      <c r="C4523" s="22"/>
      <c r="D4523" s="22"/>
      <c r="E4523" s="22"/>
      <c r="G4523" s="22"/>
      <c r="H4523" s="22"/>
      <c r="I4523" s="22"/>
      <c r="K4523" s="22"/>
      <c r="L4523" s="22"/>
      <c r="M4523" s="22"/>
      <c r="O4523" s="22"/>
      <c r="P4523" s="22"/>
      <c r="Q4523" s="22"/>
    </row>
    <row r="4524" spans="2:17" x14ac:dyDescent="0.2">
      <c r="B4524" s="22"/>
      <c r="C4524" s="22"/>
      <c r="D4524" s="22"/>
      <c r="E4524" s="22"/>
      <c r="G4524" s="22"/>
      <c r="H4524" s="22"/>
      <c r="I4524" s="22"/>
      <c r="K4524" s="22"/>
      <c r="L4524" s="22"/>
      <c r="M4524" s="22"/>
      <c r="O4524" s="22"/>
      <c r="P4524" s="22"/>
      <c r="Q4524" s="22"/>
    </row>
    <row r="4525" spans="2:17" x14ac:dyDescent="0.2">
      <c r="B4525" s="22"/>
      <c r="C4525" s="22"/>
      <c r="D4525" s="22"/>
      <c r="E4525" s="22"/>
      <c r="G4525" s="22"/>
      <c r="H4525" s="22"/>
      <c r="I4525" s="22"/>
      <c r="K4525" s="22"/>
      <c r="L4525" s="22"/>
      <c r="M4525" s="22"/>
      <c r="O4525" s="22"/>
      <c r="P4525" s="22"/>
      <c r="Q4525" s="22"/>
    </row>
    <row r="4526" spans="2:17" x14ac:dyDescent="0.2">
      <c r="B4526" s="22"/>
      <c r="C4526" s="22"/>
      <c r="D4526" s="22"/>
      <c r="E4526" s="22"/>
      <c r="G4526" s="22"/>
      <c r="H4526" s="22"/>
      <c r="I4526" s="22"/>
      <c r="K4526" s="22"/>
      <c r="L4526" s="22"/>
      <c r="M4526" s="22"/>
      <c r="O4526" s="22"/>
      <c r="P4526" s="22"/>
      <c r="Q4526" s="22"/>
    </row>
    <row r="4527" spans="2:17" x14ac:dyDescent="0.2">
      <c r="B4527" s="22"/>
      <c r="C4527" s="22"/>
      <c r="D4527" s="22"/>
      <c r="E4527" s="22"/>
      <c r="G4527" s="22"/>
      <c r="H4527" s="22"/>
      <c r="I4527" s="22"/>
      <c r="K4527" s="22"/>
      <c r="L4527" s="22"/>
      <c r="M4527" s="22"/>
      <c r="O4527" s="22"/>
      <c r="P4527" s="22"/>
      <c r="Q4527" s="22"/>
    </row>
  </sheetData>
  <sortState xmlns:xlrd2="http://schemas.microsoft.com/office/spreadsheetml/2017/richdata2" ref="B31:E60">
    <sortCondition ref="B31"/>
  </sortState>
  <mergeCells count="27">
    <mergeCell ref="S5:X5"/>
    <mergeCell ref="S14:X14"/>
    <mergeCell ref="S23:X23"/>
    <mergeCell ref="N6:P9"/>
    <mergeCell ref="K7:M9"/>
    <mergeCell ref="G4:G6"/>
    <mergeCell ref="B12:M14"/>
    <mergeCell ref="B23:M26"/>
    <mergeCell ref="O17:Q22"/>
    <mergeCell ref="B4:F10"/>
    <mergeCell ref="K15:M15"/>
    <mergeCell ref="B27:M28"/>
    <mergeCell ref="G7:I7"/>
    <mergeCell ref="O25:O26"/>
    <mergeCell ref="B29:E29"/>
    <mergeCell ref="G29:I29"/>
    <mergeCell ref="K29:M29"/>
    <mergeCell ref="O29:Q29"/>
    <mergeCell ref="B17:C17"/>
    <mergeCell ref="B16:C16"/>
    <mergeCell ref="G16:H16"/>
    <mergeCell ref="K16:L16"/>
    <mergeCell ref="G17:I17"/>
    <mergeCell ref="K17:M17"/>
    <mergeCell ref="O24:Q24"/>
    <mergeCell ref="B15:D15"/>
    <mergeCell ref="F15:I15"/>
  </mergeCells>
  <dataValidations disablePrompts="1" count="2">
    <dataValidation type="list" allowBlank="1" showInputMessage="1" showErrorMessage="1" sqref="H5 D16 I16 M16" xr:uid="{F50D1C20-33B4-4F8A-BF0C-9FCF37328D1B}">
      <formula1>"Yes, No"</formula1>
    </dataValidation>
    <dataValidation type="list" allowBlank="1" showInputMessage="1" showErrorMessage="1" sqref="P25" xr:uid="{39378976-9842-407C-B18F-71DB3D7EBFA6}">
      <formula1>"Yes, No I have data"</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0">
    <pageSetUpPr fitToPage="1"/>
  </sheetPr>
  <dimension ref="A1:EI86"/>
  <sheetViews>
    <sheetView zoomScale="90" zoomScaleNormal="90" workbookViewId="0">
      <selection sqref="A1:O2"/>
    </sheetView>
  </sheetViews>
  <sheetFormatPr defaultColWidth="8" defaultRowHeight="15" x14ac:dyDescent="0.2"/>
  <cols>
    <col min="1" max="1" width="34.875" style="54" customWidth="1"/>
    <col min="2" max="2" width="13.75" style="54" customWidth="1"/>
    <col min="3" max="3" width="14" style="54" customWidth="1"/>
    <col min="4" max="4" width="12.125" style="54" customWidth="1"/>
    <col min="5" max="5" width="11.5" style="54" customWidth="1"/>
    <col min="6" max="6" width="17.5" style="54" customWidth="1"/>
    <col min="7" max="7" width="21.5" style="54" customWidth="1"/>
    <col min="8" max="8" width="12.25" style="54" customWidth="1"/>
    <col min="9" max="9" width="10.75" style="54" customWidth="1"/>
    <col min="10" max="10" width="12.375" style="54" customWidth="1"/>
    <col min="11" max="11" width="12.5" style="54" customWidth="1"/>
    <col min="12" max="12" width="9.75" style="54" customWidth="1"/>
    <col min="13" max="13" width="12.125" style="54" customWidth="1"/>
    <col min="14" max="14" width="10.375" style="54" customWidth="1"/>
    <col min="15" max="15" width="10.625" style="54" customWidth="1"/>
    <col min="16" max="16" width="10.25" style="54" hidden="1" customWidth="1"/>
    <col min="17" max="17" width="9.25" style="54" hidden="1" customWidth="1"/>
    <col min="18" max="18" width="9.375" style="54" customWidth="1"/>
    <col min="19" max="19" width="6.5" style="54" customWidth="1"/>
    <col min="20" max="20" width="13" style="54" customWidth="1"/>
    <col min="21" max="21" width="13.5" style="54" customWidth="1"/>
    <col min="22" max="22" width="11.75" style="54" customWidth="1"/>
    <col min="23" max="23" width="11.125" style="54" customWidth="1"/>
    <col min="24" max="24" width="12.75" style="54" customWidth="1"/>
    <col min="25" max="25" width="9.75" style="54" customWidth="1"/>
    <col min="26" max="26" width="7.375" style="54" customWidth="1"/>
    <col min="27" max="27" width="9.25" style="54" customWidth="1"/>
    <col min="28" max="28" width="10.125" style="54" customWidth="1"/>
    <col min="29" max="29" width="9.25" style="54" customWidth="1"/>
    <col min="30" max="30" width="9.375" style="54" customWidth="1"/>
    <col min="31" max="31" width="11.375" style="54" customWidth="1"/>
    <col min="32" max="32" width="8.375" style="54" customWidth="1"/>
    <col min="33" max="33" width="11.5" style="54" customWidth="1"/>
    <col min="34" max="34" width="9.375" style="54" customWidth="1"/>
    <col min="35" max="35" width="6.375" style="54" bestFit="1" customWidth="1"/>
    <col min="36" max="16384" width="8" style="54"/>
  </cols>
  <sheetData>
    <row r="1" spans="1:17" x14ac:dyDescent="0.2">
      <c r="A1" s="527" t="s">
        <v>298</v>
      </c>
      <c r="B1" s="528"/>
      <c r="C1" s="528"/>
      <c r="D1" s="528"/>
      <c r="E1" s="528"/>
      <c r="F1" s="528"/>
      <c r="G1" s="528"/>
      <c r="H1" s="528"/>
      <c r="I1" s="528"/>
      <c r="J1" s="528"/>
      <c r="K1" s="528"/>
      <c r="L1" s="528"/>
      <c r="M1" s="528"/>
      <c r="N1" s="528"/>
      <c r="O1" s="529"/>
    </row>
    <row r="2" spans="1:17" ht="15.75" thickBot="1" x14ac:dyDescent="0.25">
      <c r="A2" s="530"/>
      <c r="B2" s="531"/>
      <c r="C2" s="531"/>
      <c r="D2" s="531"/>
      <c r="E2" s="531"/>
      <c r="F2" s="531"/>
      <c r="G2" s="531"/>
      <c r="H2" s="531"/>
      <c r="I2" s="531"/>
      <c r="J2" s="531"/>
      <c r="K2" s="531"/>
      <c r="L2" s="531"/>
      <c r="M2" s="531"/>
      <c r="N2" s="531"/>
      <c r="O2" s="532"/>
    </row>
    <row r="3" spans="1:17" ht="15" customHeight="1" x14ac:dyDescent="0.2">
      <c r="A3" s="533" t="s">
        <v>70</v>
      </c>
      <c r="B3" s="534"/>
      <c r="C3" s="534"/>
      <c r="D3" s="535"/>
      <c r="E3" s="205"/>
      <c r="F3" s="205"/>
      <c r="G3" s="533" t="s">
        <v>71</v>
      </c>
      <c r="H3" s="534"/>
      <c r="I3" s="534"/>
      <c r="J3" s="534"/>
      <c r="K3" s="535"/>
      <c r="L3" s="186"/>
      <c r="M3" s="186"/>
      <c r="N3" s="186"/>
      <c r="O3" s="190"/>
    </row>
    <row r="4" spans="1:17" ht="15" customHeight="1" thickBot="1" x14ac:dyDescent="0.25">
      <c r="A4" s="536"/>
      <c r="B4" s="537"/>
      <c r="C4" s="537"/>
      <c r="D4" s="538"/>
      <c r="E4" s="205"/>
      <c r="F4" s="205"/>
      <c r="G4" s="545"/>
      <c r="H4" s="546"/>
      <c r="I4" s="546"/>
      <c r="J4" s="546"/>
      <c r="K4" s="547"/>
      <c r="L4" s="186"/>
      <c r="M4" s="186"/>
      <c r="N4" s="186"/>
      <c r="O4" s="190"/>
    </row>
    <row r="5" spans="1:17" ht="33.75" customHeight="1" x14ac:dyDescent="0.2">
      <c r="A5" s="56" t="s">
        <v>72</v>
      </c>
      <c r="B5" s="539" t="s">
        <v>73</v>
      </c>
      <c r="C5" s="540"/>
      <c r="D5" s="541"/>
      <c r="E5" s="205"/>
      <c r="F5" s="205"/>
      <c r="G5" s="542" t="s">
        <v>74</v>
      </c>
      <c r="H5" s="543"/>
      <c r="I5" s="543"/>
      <c r="J5" s="543"/>
      <c r="K5" s="544"/>
      <c r="L5" s="186"/>
      <c r="M5" s="186"/>
      <c r="N5" s="186"/>
      <c r="O5" s="190"/>
    </row>
    <row r="6" spans="1:17" ht="18" customHeight="1" x14ac:dyDescent="0.2">
      <c r="A6" s="56" t="s">
        <v>75</v>
      </c>
      <c r="B6" s="548" t="s">
        <v>76</v>
      </c>
      <c r="C6" s="540"/>
      <c r="D6" s="541"/>
      <c r="E6" s="205"/>
      <c r="F6" s="205"/>
      <c r="G6" s="208" t="s">
        <v>77</v>
      </c>
      <c r="H6" s="209"/>
      <c r="I6" s="209"/>
      <c r="J6" s="209"/>
      <c r="K6" s="220" t="s">
        <v>78</v>
      </c>
      <c r="L6" s="186"/>
      <c r="M6" s="186"/>
      <c r="N6" s="186"/>
      <c r="O6" s="190"/>
      <c r="P6" s="54" t="s">
        <v>79</v>
      </c>
      <c r="Q6" s="54" t="s">
        <v>80</v>
      </c>
    </row>
    <row r="7" spans="1:17" ht="15" customHeight="1" x14ac:dyDescent="0.2">
      <c r="A7" s="549" t="s">
        <v>81</v>
      </c>
      <c r="B7" s="550" t="s">
        <v>73</v>
      </c>
      <c r="C7" s="551"/>
      <c r="D7" s="552"/>
      <c r="E7" s="205"/>
      <c r="F7" s="205"/>
      <c r="G7" s="208" t="s">
        <v>82</v>
      </c>
      <c r="H7" s="209"/>
      <c r="I7" s="209"/>
      <c r="J7" s="209"/>
      <c r="K7" s="220" t="s">
        <v>78</v>
      </c>
      <c r="L7" s="186"/>
      <c r="M7" s="186"/>
      <c r="N7" s="186"/>
      <c r="O7" s="190"/>
      <c r="P7" s="54" t="s">
        <v>83</v>
      </c>
      <c r="Q7" s="54" t="s">
        <v>84</v>
      </c>
    </row>
    <row r="8" spans="1:17" ht="15" customHeight="1" x14ac:dyDescent="0.2">
      <c r="A8" s="549"/>
      <c r="B8" s="553"/>
      <c r="C8" s="554"/>
      <c r="D8" s="555"/>
      <c r="E8" s="205"/>
      <c r="F8" s="205"/>
      <c r="G8" s="208" t="s">
        <v>85</v>
      </c>
      <c r="H8" s="209"/>
      <c r="I8" s="209"/>
      <c r="J8" s="209"/>
      <c r="K8" s="220" t="s">
        <v>78</v>
      </c>
      <c r="L8" s="186"/>
      <c r="M8" s="186"/>
      <c r="N8" s="186"/>
      <c r="O8" s="190"/>
      <c r="P8" s="54" t="s">
        <v>78</v>
      </c>
      <c r="Q8" s="54" t="s">
        <v>78</v>
      </c>
    </row>
    <row r="9" spans="1:17" ht="21" customHeight="1" x14ac:dyDescent="0.2">
      <c r="A9" s="549" t="s">
        <v>86</v>
      </c>
      <c r="B9" s="550" t="s">
        <v>87</v>
      </c>
      <c r="C9" s="551"/>
      <c r="D9" s="552"/>
      <c r="E9" s="205"/>
      <c r="F9" s="205"/>
      <c r="G9" s="560" t="s">
        <v>88</v>
      </c>
      <c r="H9" s="561"/>
      <c r="I9" s="561"/>
      <c r="J9" s="562"/>
      <c r="K9" s="58" t="s">
        <v>78</v>
      </c>
      <c r="L9" s="186"/>
      <c r="M9" s="186"/>
      <c r="N9" s="186"/>
      <c r="O9" s="190"/>
    </row>
    <row r="10" spans="1:17" ht="21" customHeight="1" thickBot="1" x14ac:dyDescent="0.25">
      <c r="A10" s="556"/>
      <c r="B10" s="557"/>
      <c r="C10" s="558"/>
      <c r="D10" s="559"/>
      <c r="E10" s="205"/>
      <c r="F10" s="206"/>
      <c r="G10" s="560" t="s">
        <v>89</v>
      </c>
      <c r="H10" s="561"/>
      <c r="I10" s="561"/>
      <c r="J10" s="561"/>
      <c r="K10" s="567"/>
      <c r="L10" s="186"/>
      <c r="M10" s="186"/>
      <c r="N10" s="186"/>
      <c r="O10" s="190"/>
    </row>
    <row r="11" spans="1:17" ht="15" customHeight="1" x14ac:dyDescent="0.2">
      <c r="A11" s="570" t="s">
        <v>90</v>
      </c>
      <c r="B11" s="571"/>
      <c r="C11" s="571"/>
      <c r="D11" s="572"/>
      <c r="E11" s="205"/>
      <c r="F11" s="205"/>
      <c r="G11" s="497" t="s">
        <v>91</v>
      </c>
      <c r="H11" s="498"/>
      <c r="I11" s="498"/>
      <c r="J11" s="210" t="s">
        <v>92</v>
      </c>
      <c r="K11" s="220" t="s">
        <v>78</v>
      </c>
      <c r="L11" s="624" t="s">
        <v>93</v>
      </c>
      <c r="M11" s="625"/>
      <c r="N11" s="625"/>
      <c r="O11" s="626"/>
    </row>
    <row r="12" spans="1:17" ht="15" customHeight="1" x14ac:dyDescent="0.2">
      <c r="A12" s="573"/>
      <c r="B12" s="574"/>
      <c r="C12" s="574"/>
      <c r="D12" s="575"/>
      <c r="E12" s="205"/>
      <c r="F12" s="205"/>
      <c r="G12" s="497" t="s">
        <v>94</v>
      </c>
      <c r="H12" s="498"/>
      <c r="I12" s="498"/>
      <c r="J12" s="211" t="s">
        <v>92</v>
      </c>
      <c r="K12" s="220" t="s">
        <v>78</v>
      </c>
      <c r="L12" s="624"/>
      <c r="M12" s="625"/>
      <c r="N12" s="625"/>
      <c r="O12" s="626"/>
    </row>
    <row r="13" spans="1:17" ht="37.15" customHeight="1" thickBot="1" x14ac:dyDescent="0.25">
      <c r="A13" s="576"/>
      <c r="B13" s="577"/>
      <c r="C13" s="577"/>
      <c r="D13" s="578"/>
      <c r="E13" s="205"/>
      <c r="F13" s="205"/>
      <c r="G13" s="582" t="s">
        <v>95</v>
      </c>
      <c r="H13" s="583"/>
      <c r="I13" s="583"/>
      <c r="J13" s="583"/>
      <c r="K13" s="60" t="s">
        <v>78</v>
      </c>
      <c r="L13" s="624"/>
      <c r="M13" s="625"/>
      <c r="N13" s="625"/>
      <c r="O13" s="626"/>
    </row>
    <row r="14" spans="1:17" ht="19.899999999999999" customHeight="1" x14ac:dyDescent="0.2">
      <c r="A14" s="61" t="s">
        <v>96</v>
      </c>
      <c r="B14" s="62" t="s">
        <v>97</v>
      </c>
      <c r="C14" s="63" t="s">
        <v>98</v>
      </c>
      <c r="D14" s="64"/>
      <c r="E14" s="205"/>
      <c r="F14" s="205"/>
      <c r="G14" s="593" t="s">
        <v>99</v>
      </c>
      <c r="H14" s="594"/>
      <c r="I14" s="594"/>
      <c r="J14" s="594"/>
      <c r="K14" s="595"/>
      <c r="L14" s="624"/>
      <c r="M14" s="625"/>
      <c r="N14" s="625"/>
      <c r="O14" s="626"/>
    </row>
    <row r="15" spans="1:17" ht="22.9" customHeight="1" thickBot="1" x14ac:dyDescent="0.3">
      <c r="A15" s="65" t="s">
        <v>100</v>
      </c>
      <c r="B15" s="66" t="s">
        <v>97</v>
      </c>
      <c r="C15" s="67" t="s">
        <v>101</v>
      </c>
      <c r="D15" s="68"/>
      <c r="E15" s="205"/>
      <c r="F15" s="205"/>
      <c r="G15" s="212" t="s">
        <v>102</v>
      </c>
      <c r="H15" s="213"/>
      <c r="I15" s="214"/>
      <c r="J15" s="215" t="s">
        <v>103</v>
      </c>
      <c r="K15" s="158">
        <v>0.99</v>
      </c>
      <c r="L15" s="186"/>
      <c r="M15" s="186"/>
      <c r="N15" s="186"/>
      <c r="O15" s="190"/>
    </row>
    <row r="16" spans="1:17" ht="22.9" customHeight="1" thickBot="1" x14ac:dyDescent="0.25">
      <c r="A16" s="205"/>
      <c r="B16" s="205"/>
      <c r="C16" s="205"/>
      <c r="D16" s="205"/>
      <c r="E16" s="205"/>
      <c r="F16" s="205"/>
      <c r="G16" s="216" t="s">
        <v>104</v>
      </c>
      <c r="H16" s="217"/>
      <c r="I16" s="218"/>
      <c r="J16" s="219" t="s">
        <v>103</v>
      </c>
      <c r="K16" s="159">
        <v>0.95</v>
      </c>
      <c r="L16" s="186"/>
      <c r="M16" s="186"/>
      <c r="N16" s="186"/>
      <c r="O16" s="190"/>
    </row>
    <row r="17" spans="1:139" ht="15" customHeight="1" thickBot="1" x14ac:dyDescent="0.25">
      <c r="A17" s="205"/>
      <c r="B17" s="205"/>
      <c r="C17" s="205"/>
      <c r="D17" s="205"/>
      <c r="E17" s="205"/>
      <c r="F17" s="205"/>
      <c r="G17" s="207"/>
      <c r="H17" s="207"/>
      <c r="I17" s="207"/>
      <c r="J17" s="205"/>
      <c r="K17" s="207"/>
      <c r="L17" s="186"/>
      <c r="M17" s="186"/>
      <c r="N17" s="186"/>
      <c r="O17" s="190"/>
    </row>
    <row r="18" spans="1:139" s="69" customFormat="1" ht="21" thickBot="1" x14ac:dyDescent="0.35">
      <c r="A18" s="564" t="s">
        <v>105</v>
      </c>
      <c r="B18" s="565"/>
      <c r="C18" s="565"/>
      <c r="D18" s="565"/>
      <c r="E18" s="565"/>
      <c r="F18" s="565"/>
      <c r="G18" s="565"/>
      <c r="H18" s="565"/>
      <c r="I18" s="565"/>
      <c r="J18" s="565"/>
      <c r="K18" s="565"/>
      <c r="L18" s="565"/>
      <c r="M18" s="565"/>
      <c r="N18" s="565"/>
      <c r="O18" s="566"/>
      <c r="P18" s="54"/>
      <c r="Q18" s="54"/>
      <c r="R18" s="54"/>
      <c r="S18" s="54"/>
      <c r="T18" s="54"/>
      <c r="U18" s="54"/>
      <c r="V18" s="54"/>
      <c r="W18" s="54"/>
      <c r="X18" s="54"/>
      <c r="Y18" s="54"/>
      <c r="Z18" s="54"/>
      <c r="AA18" s="54"/>
      <c r="AB18" s="54"/>
      <c r="AC18" s="54"/>
      <c r="AD18" s="54"/>
      <c r="AE18" s="54"/>
      <c r="AF18" s="54"/>
      <c r="AG18" s="54"/>
      <c r="AH18" s="54"/>
      <c r="AI18" s="54"/>
      <c r="AJ18" s="54"/>
      <c r="AK18" s="54"/>
      <c r="AL18" s="54"/>
      <c r="AM18" s="54"/>
      <c r="AN18" s="54"/>
      <c r="AO18" s="54"/>
      <c r="AP18" s="54"/>
      <c r="AQ18" s="54"/>
      <c r="AR18" s="54"/>
      <c r="AS18" s="54"/>
      <c r="AT18" s="54"/>
      <c r="AU18" s="54"/>
      <c r="AV18" s="54"/>
      <c r="AW18" s="54"/>
      <c r="AX18" s="54"/>
      <c r="AY18" s="54"/>
      <c r="AZ18" s="54"/>
      <c r="BA18" s="54"/>
      <c r="BB18" s="54"/>
      <c r="BC18" s="54"/>
      <c r="BD18" s="54"/>
      <c r="BE18" s="54"/>
      <c r="BF18" s="54"/>
      <c r="BG18" s="54"/>
      <c r="BH18" s="54"/>
      <c r="BI18" s="54"/>
      <c r="BJ18" s="54"/>
      <c r="BK18" s="54"/>
      <c r="BL18" s="54"/>
      <c r="BM18" s="54"/>
      <c r="BN18" s="54"/>
      <c r="BO18" s="54"/>
      <c r="BP18" s="54"/>
      <c r="BQ18" s="54"/>
      <c r="BR18" s="54"/>
      <c r="BS18" s="54"/>
      <c r="BT18" s="54"/>
      <c r="BU18" s="54"/>
      <c r="BV18" s="54"/>
      <c r="BW18" s="54"/>
      <c r="BX18" s="54"/>
      <c r="BY18" s="54"/>
      <c r="BZ18" s="54"/>
      <c r="CA18" s="54"/>
      <c r="CB18" s="54"/>
      <c r="CC18" s="54"/>
      <c r="CD18" s="54"/>
      <c r="CE18" s="54"/>
      <c r="CF18" s="54"/>
      <c r="CG18" s="54"/>
      <c r="CH18" s="54"/>
      <c r="CI18" s="54"/>
      <c r="CJ18" s="54"/>
      <c r="CK18" s="54"/>
      <c r="CL18" s="54"/>
      <c r="CM18" s="54"/>
      <c r="CN18" s="54"/>
      <c r="CO18" s="54"/>
      <c r="CP18" s="54"/>
      <c r="CQ18" s="54"/>
      <c r="CR18" s="54"/>
      <c r="CS18" s="54"/>
      <c r="CT18" s="54"/>
      <c r="CU18" s="54"/>
      <c r="CV18" s="54"/>
      <c r="CW18" s="54"/>
      <c r="CX18" s="54"/>
      <c r="CY18" s="54"/>
      <c r="CZ18" s="54"/>
      <c r="DA18" s="54"/>
      <c r="DB18" s="54"/>
      <c r="DC18" s="54"/>
      <c r="DD18" s="54"/>
      <c r="DE18" s="54"/>
      <c r="DF18" s="54"/>
      <c r="DG18" s="54"/>
      <c r="DH18" s="54"/>
      <c r="DI18" s="54"/>
      <c r="DJ18" s="54"/>
      <c r="DK18" s="54"/>
      <c r="DL18" s="54"/>
      <c r="DM18" s="54"/>
      <c r="DN18" s="54"/>
      <c r="DO18" s="54"/>
      <c r="DP18" s="54"/>
      <c r="DQ18" s="54"/>
      <c r="DR18" s="54"/>
      <c r="DS18" s="54"/>
      <c r="DT18" s="54"/>
      <c r="DU18" s="54"/>
      <c r="DV18" s="54"/>
      <c r="DW18" s="54"/>
      <c r="DX18" s="54"/>
      <c r="DY18" s="54"/>
      <c r="DZ18" s="54"/>
      <c r="EA18" s="54"/>
      <c r="EB18" s="54"/>
      <c r="EC18" s="54"/>
      <c r="ED18" s="54"/>
      <c r="EE18" s="54"/>
      <c r="EF18" s="54"/>
      <c r="EG18" s="54"/>
      <c r="EH18" s="54"/>
      <c r="EI18" s="54"/>
    </row>
    <row r="19" spans="1:139" ht="18" customHeight="1" x14ac:dyDescent="0.25">
      <c r="A19" s="180" t="s">
        <v>106</v>
      </c>
      <c r="B19" s="181"/>
      <c r="C19" s="181"/>
      <c r="D19" s="181"/>
      <c r="E19" s="181"/>
      <c r="F19" s="181"/>
      <c r="G19" s="182" t="s">
        <v>107</v>
      </c>
      <c r="H19" s="181"/>
      <c r="I19" s="181"/>
      <c r="J19" s="181"/>
      <c r="K19" s="181"/>
      <c r="L19" s="181"/>
      <c r="M19" s="181"/>
      <c r="N19" s="181"/>
      <c r="O19" s="183"/>
    </row>
    <row r="20" spans="1:139" ht="15" customHeight="1" x14ac:dyDescent="0.25">
      <c r="A20" s="184"/>
      <c r="B20" s="185" t="s">
        <v>108</v>
      </c>
      <c r="C20" s="185" t="s">
        <v>109</v>
      </c>
      <c r="D20" s="185" t="s">
        <v>110</v>
      </c>
      <c r="E20" s="186"/>
      <c r="F20" s="187"/>
      <c r="G20" s="188"/>
      <c r="H20" s="189"/>
      <c r="I20" s="185" t="s">
        <v>108</v>
      </c>
      <c r="J20" s="185" t="s">
        <v>109</v>
      </c>
      <c r="K20" s="185" t="s">
        <v>110</v>
      </c>
      <c r="L20" s="186"/>
      <c r="M20" s="186"/>
      <c r="N20" s="186"/>
      <c r="O20" s="190"/>
    </row>
    <row r="21" spans="1:139" ht="15" customHeight="1" x14ac:dyDescent="0.25">
      <c r="A21" s="414" t="s">
        <v>111</v>
      </c>
      <c r="B21" s="71" t="str">
        <f>K6</f>
        <v>*</v>
      </c>
      <c r="C21" s="71" t="str">
        <f>K7</f>
        <v>*</v>
      </c>
      <c r="D21" s="71" t="str">
        <f>K8</f>
        <v>*</v>
      </c>
      <c r="E21" s="202"/>
      <c r="F21" s="187"/>
      <c r="G21" s="199" t="s">
        <v>112</v>
      </c>
      <c r="H21" s="193"/>
      <c r="I21" s="204"/>
      <c r="J21" s="204"/>
      <c r="K21" s="203"/>
      <c r="L21" s="186"/>
      <c r="M21" s="186"/>
      <c r="N21" s="186"/>
      <c r="O21" s="190"/>
    </row>
    <row r="22" spans="1:139" ht="15" customHeight="1" x14ac:dyDescent="0.2">
      <c r="A22" s="191"/>
      <c r="B22" s="193"/>
      <c r="C22" s="204"/>
      <c r="D22" s="204"/>
      <c r="E22" s="203"/>
      <c r="F22" s="187"/>
      <c r="G22" s="200" t="s">
        <v>113</v>
      </c>
      <c r="H22" s="200"/>
      <c r="I22" s="71" t="str">
        <f>IF($C24="--","--",6.57-0.0118*$C24+0.00012*($C24^2))</f>
        <v>--</v>
      </c>
      <c r="J22" s="71" t="str">
        <f>IF($D24="--","--",6.57-0.0118*$D24+0.00012*($D24^2))</f>
        <v>--</v>
      </c>
      <c r="K22" s="71" t="str">
        <f>IF($D24="--","--",6.57-0.0118*$D24+0.00012*($D24^2))</f>
        <v>--</v>
      </c>
      <c r="L22" s="186"/>
      <c r="M22" s="186"/>
      <c r="N22" s="186"/>
      <c r="O22" s="190"/>
    </row>
    <row r="23" spans="1:139" ht="15" customHeight="1" x14ac:dyDescent="0.25">
      <c r="A23" s="192" t="s">
        <v>114</v>
      </c>
      <c r="B23" s="193"/>
      <c r="C23" s="204" t="s">
        <v>115</v>
      </c>
      <c r="D23" s="204" t="s">
        <v>116</v>
      </c>
      <c r="E23" s="203"/>
      <c r="F23" s="187"/>
      <c r="G23" s="200" t="s">
        <v>117</v>
      </c>
      <c r="H23" s="200"/>
      <c r="I23" s="71" t="str">
        <f>IF($C25="--","--",1/(1+10^(I22-$C25)))</f>
        <v>--</v>
      </c>
      <c r="J23" s="71" t="str">
        <f>IF($D25="--","--",1/(1+10^(J22-$D25)))</f>
        <v>--</v>
      </c>
      <c r="K23" s="71" t="str">
        <f>IF($D25="--","--",1/(1+10^(K22-$D25)))</f>
        <v>--</v>
      </c>
      <c r="L23" s="186"/>
      <c r="M23" s="186"/>
      <c r="N23" s="186"/>
      <c r="O23" s="190"/>
    </row>
    <row r="24" spans="1:139" ht="15" customHeight="1" x14ac:dyDescent="0.2">
      <c r="A24" s="414" t="s">
        <v>17</v>
      </c>
      <c r="B24" s="75" t="s">
        <v>25</v>
      </c>
      <c r="C24" s="76" t="str">
        <f>'1. Ambient'!AA19</f>
        <v>--</v>
      </c>
      <c r="D24" s="76" t="str">
        <f>'1. Ambient'!AA19</f>
        <v>--</v>
      </c>
      <c r="E24" s="202"/>
      <c r="F24" s="187"/>
      <c r="G24" s="200" t="s">
        <v>118</v>
      </c>
      <c r="H24" s="174" t="s">
        <v>119</v>
      </c>
      <c r="I24" s="71" t="str">
        <f>IF($C26="--","--",$C26/I23)</f>
        <v>--</v>
      </c>
      <c r="J24" s="71" t="str">
        <f>IF($D26="--","--",$D26/J23)</f>
        <v>--</v>
      </c>
      <c r="K24" s="71" t="str">
        <f>IF($D26="--","--",$D26/K23)</f>
        <v>--</v>
      </c>
      <c r="L24" s="186"/>
      <c r="M24" s="186"/>
      <c r="N24" s="186"/>
      <c r="O24" s="190"/>
    </row>
    <row r="25" spans="1:139" ht="15" customHeight="1" x14ac:dyDescent="0.2">
      <c r="A25" s="414" t="s">
        <v>18</v>
      </c>
      <c r="B25" s="75"/>
      <c r="C25" s="76" t="str">
        <f>'1. Ambient'!AA20</f>
        <v>--</v>
      </c>
      <c r="D25" s="76" t="str">
        <f>'1. Ambient'!AA20</f>
        <v>--</v>
      </c>
      <c r="E25" s="202"/>
      <c r="F25" s="187"/>
      <c r="G25" s="186"/>
      <c r="H25" s="186"/>
      <c r="I25" s="186"/>
      <c r="J25" s="186"/>
      <c r="K25" s="186"/>
      <c r="L25" s="186"/>
      <c r="M25" s="186"/>
      <c r="N25" s="186"/>
      <c r="O25" s="190"/>
    </row>
    <row r="26" spans="1:139" ht="15" customHeight="1" x14ac:dyDescent="0.25">
      <c r="A26" s="414" t="s">
        <v>19</v>
      </c>
      <c r="B26" s="78" t="s">
        <v>119</v>
      </c>
      <c r="C26" s="76" t="str">
        <f>IF(C25&gt;C30,'1. Ambient'!$AA21,'1. Ambient'!$Z21)</f>
        <v>--</v>
      </c>
      <c r="D26" s="76" t="str">
        <f>IF(D25&gt;D30,'1. Ambient'!$AA21,'1. Ambient'!$Z21)</f>
        <v>--</v>
      </c>
      <c r="E26" s="202"/>
      <c r="F26" s="187"/>
      <c r="G26" s="199" t="s">
        <v>120</v>
      </c>
      <c r="H26" s="193"/>
      <c r="I26" s="204"/>
      <c r="J26" s="204"/>
      <c r="K26" s="203"/>
      <c r="L26" s="186"/>
      <c r="M26" s="186"/>
      <c r="N26" s="186"/>
      <c r="O26" s="190"/>
    </row>
    <row r="27" spans="1:139" ht="15" customHeight="1" x14ac:dyDescent="0.2">
      <c r="A27" s="191"/>
      <c r="B27" s="79"/>
      <c r="C27" s="80"/>
      <c r="D27" s="80"/>
      <c r="E27" s="202"/>
      <c r="F27" s="187"/>
      <c r="G27" s="200" t="s">
        <v>113</v>
      </c>
      <c r="H27" s="200"/>
      <c r="I27" s="71" t="str">
        <f>IF($C29="--","--",6.57-0.0118*$C29+0.00012*($C29^2))</f>
        <v>--</v>
      </c>
      <c r="J27" s="71" t="str">
        <f>IF($D29="--","--",6.57-0.0118*$D29+0.00012*($D29^2))</f>
        <v>--</v>
      </c>
      <c r="K27" s="71" t="str">
        <f>IF($D29="--","--",6.57-0.0118*$D29+0.00012*($D29^2))</f>
        <v>--</v>
      </c>
      <c r="L27" s="186"/>
      <c r="M27" s="186"/>
      <c r="N27" s="186"/>
      <c r="O27" s="190"/>
    </row>
    <row r="28" spans="1:139" ht="15" customHeight="1" x14ac:dyDescent="0.25">
      <c r="A28" s="192" t="s">
        <v>121</v>
      </c>
      <c r="B28" s="73"/>
      <c r="C28" s="81"/>
      <c r="D28" s="81"/>
      <c r="E28" s="203"/>
      <c r="F28" s="187"/>
      <c r="G28" s="200" t="s">
        <v>117</v>
      </c>
      <c r="H28" s="200"/>
      <c r="I28" s="71" t="str">
        <f>IF($C30="--","--",1/(1+10^(I27-$C30)))</f>
        <v>--</v>
      </c>
      <c r="J28" s="71" t="str">
        <f>IF($D30="--","--",1/(1+10^(J27-$D30)))</f>
        <v>--</v>
      </c>
      <c r="K28" s="71" t="str">
        <f>IF($D30="--","--",1/(1+10^(K27-$D30)))</f>
        <v>--</v>
      </c>
      <c r="L28" s="186"/>
      <c r="M28" s="186"/>
      <c r="N28" s="186"/>
      <c r="O28" s="190"/>
    </row>
    <row r="29" spans="1:139" ht="15" customHeight="1" x14ac:dyDescent="0.2">
      <c r="A29" s="414" t="s">
        <v>17</v>
      </c>
      <c r="B29" s="82" t="s">
        <v>25</v>
      </c>
      <c r="C29" s="76" t="str">
        <f>'2. Effluent'!W8</f>
        <v>--</v>
      </c>
      <c r="D29" s="76" t="str">
        <f>'2. Effluent'!W8</f>
        <v>--</v>
      </c>
      <c r="E29" s="202"/>
      <c r="F29" s="187"/>
      <c r="G29" s="200" t="s">
        <v>118</v>
      </c>
      <c r="H29" s="174" t="s">
        <v>119</v>
      </c>
      <c r="I29" s="71" t="str">
        <f>IF($C31="--","--",$C31/I28)</f>
        <v>--</v>
      </c>
      <c r="J29" s="71" t="str">
        <f>IF($D31="--","--",$D31/J28)</f>
        <v>--</v>
      </c>
      <c r="K29" s="71" t="str">
        <f>IF($D31="--","--",$D31/K28)</f>
        <v>--</v>
      </c>
      <c r="L29" s="186"/>
      <c r="M29" s="186"/>
      <c r="N29" s="186"/>
      <c r="O29" s="190"/>
    </row>
    <row r="30" spans="1:139" ht="15" customHeight="1" x14ac:dyDescent="0.2">
      <c r="A30" s="414" t="s">
        <v>18</v>
      </c>
      <c r="B30" s="82"/>
      <c r="C30" s="76" t="str">
        <f>'2. Effluent'!W9</f>
        <v>--</v>
      </c>
      <c r="D30" s="76" t="str">
        <f>'2. Effluent'!W9</f>
        <v>--</v>
      </c>
      <c r="E30" s="202"/>
      <c r="F30" s="187"/>
      <c r="G30" s="186"/>
      <c r="H30" s="186"/>
      <c r="I30" s="186"/>
      <c r="J30" s="186"/>
      <c r="K30" s="186"/>
      <c r="L30" s="186"/>
      <c r="M30" s="186"/>
      <c r="N30" s="186"/>
      <c r="O30" s="190"/>
    </row>
    <row r="31" spans="1:139" ht="15" customHeight="1" x14ac:dyDescent="0.25">
      <c r="A31" s="414" t="s">
        <v>19</v>
      </c>
      <c r="B31" s="77" t="s">
        <v>119</v>
      </c>
      <c r="C31" s="76" t="str">
        <f>IF(C$30&gt;C$25,'2. Effluent'!$W10,'2. Effluent'!$V10)</f>
        <v>--</v>
      </c>
      <c r="D31" s="76" t="str">
        <f>IF(D$30&gt;D$25,'2. Effluent'!$W10,'2. Effluent'!$V10)</f>
        <v>--</v>
      </c>
      <c r="E31" s="202"/>
      <c r="F31" s="187"/>
      <c r="G31" s="199" t="s">
        <v>122</v>
      </c>
      <c r="H31" s="193"/>
      <c r="I31" s="204"/>
      <c r="J31" s="204"/>
      <c r="K31" s="203"/>
      <c r="L31" s="186"/>
      <c r="M31" s="186"/>
      <c r="N31" s="186"/>
      <c r="O31" s="190"/>
    </row>
    <row r="32" spans="1:139" ht="15" customHeight="1" x14ac:dyDescent="0.2">
      <c r="A32" s="191"/>
      <c r="B32" s="186"/>
      <c r="C32" s="186"/>
      <c r="D32" s="194"/>
      <c r="E32" s="186"/>
      <c r="F32" s="187"/>
      <c r="G32" s="201" t="s">
        <v>17</v>
      </c>
      <c r="H32" s="167" t="s">
        <v>25</v>
      </c>
      <c r="I32" s="71" t="str">
        <f>IF($C24="--","--",$C24+($C29-$C24)/B21)</f>
        <v>--</v>
      </c>
      <c r="J32" s="71" t="str">
        <f>IF($D24="--","--",$D24+($D29-$D24)/$C21)</f>
        <v>--</v>
      </c>
      <c r="K32" s="71" t="str">
        <f>IF($D24="--","--",$D24+($D29-$D24)/$D21)</f>
        <v>--</v>
      </c>
      <c r="L32" s="186"/>
      <c r="M32" s="186"/>
      <c r="N32" s="186"/>
      <c r="O32" s="190"/>
    </row>
    <row r="33" spans="1:139" ht="15" customHeight="1" x14ac:dyDescent="0.2">
      <c r="A33" s="563" t="s">
        <v>123</v>
      </c>
      <c r="B33" s="563"/>
      <c r="C33" s="563"/>
      <c r="D33" s="563"/>
      <c r="E33" s="563"/>
      <c r="F33" s="187"/>
      <c r="G33" s="201" t="s">
        <v>19</v>
      </c>
      <c r="H33" s="174" t="s">
        <v>119</v>
      </c>
      <c r="I33" s="71" t="str">
        <f>IF($C26="--","--",$C26+($C31-$C26)/B21)</f>
        <v>--</v>
      </c>
      <c r="J33" s="71" t="str">
        <f>IF($D26="--","--",$D26+($D31-$D26)/C21)</f>
        <v>--</v>
      </c>
      <c r="K33" s="71" t="str">
        <f>IF(D26="--","--",D26+(D31-D26)/D21)</f>
        <v>--</v>
      </c>
      <c r="L33" s="186"/>
      <c r="M33" s="186"/>
      <c r="N33" s="186"/>
      <c r="O33" s="190"/>
    </row>
    <row r="34" spans="1:139" ht="15" customHeight="1" x14ac:dyDescent="0.2">
      <c r="A34" s="563"/>
      <c r="B34" s="563"/>
      <c r="C34" s="563"/>
      <c r="D34" s="563"/>
      <c r="E34" s="563"/>
      <c r="F34" s="187"/>
      <c r="G34" s="200" t="s">
        <v>118</v>
      </c>
      <c r="H34" s="174" t="s">
        <v>119</v>
      </c>
      <c r="I34" s="71" t="str">
        <f>IF(I24="--","--",I24+(I29-I24)/B21)</f>
        <v>--</v>
      </c>
      <c r="J34" s="71" t="str">
        <f>IF(J24="--","--",J24+(J29-J24)/C21)</f>
        <v>--</v>
      </c>
      <c r="K34" s="71" t="str">
        <f>IF(K24="--","--",K24+(K29-K24)/D21)</f>
        <v>--</v>
      </c>
      <c r="L34" s="186"/>
      <c r="M34" s="186"/>
      <c r="N34" s="186"/>
      <c r="O34" s="190"/>
    </row>
    <row r="35" spans="1:139" ht="15" customHeight="1" x14ac:dyDescent="0.2">
      <c r="A35" s="563"/>
      <c r="B35" s="563"/>
      <c r="C35" s="563"/>
      <c r="D35" s="563"/>
      <c r="E35" s="563"/>
      <c r="F35" s="187"/>
      <c r="G35" s="200" t="s">
        <v>113</v>
      </c>
      <c r="H35" s="200"/>
      <c r="I35" s="71" t="str">
        <f>IF(I32="--","--",6.57-0.0118*I32+0.00012*(I32^2))</f>
        <v>--</v>
      </c>
      <c r="J35" s="71" t="str">
        <f>IF(J32="--","--",6.57-0.0118*J32+0.00012*(J32^2))</f>
        <v>--</v>
      </c>
      <c r="K35" s="71" t="str">
        <f>IF(K32="--","--",6.57-0.0118*K32+0.00012*(K32^2))</f>
        <v>--</v>
      </c>
      <c r="L35" s="186"/>
      <c r="M35" s="186"/>
      <c r="N35" s="186"/>
      <c r="O35" s="190"/>
    </row>
    <row r="36" spans="1:139" ht="15" customHeight="1" x14ac:dyDescent="0.2">
      <c r="A36" s="186"/>
      <c r="B36" s="195"/>
      <c r="C36" s="195"/>
      <c r="D36" s="195"/>
      <c r="E36" s="195"/>
      <c r="F36" s="187"/>
      <c r="G36" s="201" t="s">
        <v>18</v>
      </c>
      <c r="H36" s="200"/>
      <c r="I36" s="71" t="str">
        <f>IF(I33="--","--",I35-LOG((I34/I33)-1))</f>
        <v>--</v>
      </c>
      <c r="J36" s="71" t="str">
        <f>IF(J33="--","--",J35-LOG((J34/J33)-1))</f>
        <v>--</v>
      </c>
      <c r="K36" s="71" t="str">
        <f>IF(K33="--","--",K35-LOG((K34/K33)-1))</f>
        <v>--</v>
      </c>
      <c r="L36" s="186"/>
      <c r="M36" s="186"/>
      <c r="N36" s="186"/>
      <c r="O36" s="190"/>
    </row>
    <row r="37" spans="1:139" ht="15" customHeight="1" x14ac:dyDescent="0.2">
      <c r="A37" s="584" t="s">
        <v>124</v>
      </c>
      <c r="B37" s="584"/>
      <c r="C37" s="584"/>
      <c r="D37" s="584"/>
      <c r="E37" s="584"/>
      <c r="F37" s="187"/>
      <c r="G37" s="200" t="s">
        <v>125</v>
      </c>
      <c r="H37" s="167" t="s">
        <v>92</v>
      </c>
      <c r="I37" s="71" t="str">
        <f>IF(K$9="salt",(K$12+(K6-1)*K$11)/K6,"--")</f>
        <v>--</v>
      </c>
      <c r="J37" s="71" t="str">
        <f>IF($K$9="salt",($K$12+($K$7-1)*$K$11)/$K$7,"--")</f>
        <v>--</v>
      </c>
      <c r="K37" s="186"/>
      <c r="L37" s="186"/>
      <c r="M37" s="186"/>
      <c r="N37" s="186"/>
      <c r="O37" s="190"/>
    </row>
    <row r="38" spans="1:139" ht="15" customHeight="1" thickBot="1" x14ac:dyDescent="0.25">
      <c r="A38" s="585"/>
      <c r="B38" s="585"/>
      <c r="C38" s="585"/>
      <c r="D38" s="585"/>
      <c r="E38" s="585"/>
      <c r="F38" s="196"/>
      <c r="G38" s="196"/>
      <c r="H38" s="196"/>
      <c r="I38" s="196"/>
      <c r="J38" s="196"/>
      <c r="K38" s="196"/>
      <c r="L38" s="197"/>
      <c r="M38" s="197"/>
      <c r="N38" s="197"/>
      <c r="O38" s="198"/>
    </row>
    <row r="39" spans="1:139" s="86" customFormat="1" ht="21" thickBot="1" x14ac:dyDescent="0.2">
      <c r="A39" s="519" t="s">
        <v>1</v>
      </c>
      <c r="B39" s="520"/>
      <c r="C39" s="520"/>
      <c r="D39" s="520"/>
      <c r="E39" s="520"/>
      <c r="F39" s="520"/>
      <c r="G39" s="520"/>
      <c r="H39" s="520"/>
      <c r="I39" s="520"/>
      <c r="J39" s="520"/>
      <c r="K39" s="520"/>
      <c r="L39" s="520"/>
      <c r="M39" s="520"/>
      <c r="N39" s="520"/>
      <c r="O39" s="521"/>
      <c r="P39" s="85"/>
      <c r="Q39" s="85"/>
      <c r="R39" s="85"/>
      <c r="S39" s="85"/>
      <c r="T39" s="85"/>
      <c r="U39" s="85"/>
      <c r="V39" s="85"/>
      <c r="W39" s="85"/>
      <c r="X39" s="85"/>
      <c r="Y39" s="85"/>
      <c r="Z39" s="85"/>
      <c r="AA39" s="85"/>
      <c r="AB39" s="85"/>
      <c r="AC39" s="85"/>
      <c r="AD39" s="85"/>
      <c r="AE39" s="85"/>
      <c r="AF39" s="85"/>
      <c r="AG39" s="85"/>
      <c r="AH39" s="85"/>
      <c r="AI39" s="85"/>
      <c r="AJ39" s="85"/>
      <c r="AK39" s="85"/>
      <c r="AL39" s="85"/>
      <c r="AM39" s="85"/>
      <c r="AN39" s="85"/>
      <c r="AO39" s="85"/>
      <c r="AP39" s="85"/>
      <c r="AQ39" s="85"/>
      <c r="AR39" s="85"/>
      <c r="AS39" s="85"/>
      <c r="AT39" s="85"/>
      <c r="AU39" s="85"/>
      <c r="AV39" s="85"/>
      <c r="AW39" s="85"/>
      <c r="AX39" s="85"/>
      <c r="AY39" s="85"/>
      <c r="AZ39" s="85"/>
      <c r="BA39" s="85"/>
      <c r="BB39" s="85"/>
      <c r="BC39" s="85"/>
      <c r="BD39" s="85"/>
      <c r="BE39" s="85"/>
      <c r="BF39" s="85"/>
      <c r="BG39" s="85"/>
      <c r="BH39" s="85"/>
      <c r="BI39" s="85"/>
      <c r="BJ39" s="85"/>
      <c r="BK39" s="85"/>
      <c r="BL39" s="85"/>
      <c r="BM39" s="85"/>
      <c r="BN39" s="85"/>
      <c r="BO39" s="85"/>
      <c r="BP39" s="85"/>
      <c r="BQ39" s="85"/>
      <c r="BR39" s="85"/>
      <c r="BS39" s="85"/>
      <c r="BT39" s="85"/>
      <c r="BU39" s="85"/>
      <c r="BV39" s="85"/>
      <c r="BW39" s="85"/>
      <c r="BX39" s="85"/>
      <c r="BY39" s="85"/>
      <c r="BZ39" s="85"/>
      <c r="CA39" s="85"/>
      <c r="CB39" s="85"/>
      <c r="CC39" s="85"/>
      <c r="CD39" s="85"/>
      <c r="CE39" s="85"/>
      <c r="CF39" s="85"/>
      <c r="CG39" s="85"/>
      <c r="CH39" s="85"/>
      <c r="CI39" s="85"/>
      <c r="CJ39" s="85"/>
      <c r="CK39" s="85"/>
      <c r="CL39" s="85"/>
      <c r="CM39" s="85"/>
      <c r="CN39" s="85"/>
      <c r="CO39" s="85"/>
      <c r="CP39" s="85"/>
      <c r="CQ39" s="85"/>
      <c r="CR39" s="85"/>
      <c r="CS39" s="85"/>
      <c r="CT39" s="85"/>
      <c r="CU39" s="85"/>
      <c r="CV39" s="85"/>
      <c r="CW39" s="85"/>
      <c r="CX39" s="85"/>
      <c r="CY39" s="85"/>
      <c r="CZ39" s="85"/>
      <c r="DA39" s="85"/>
      <c r="DB39" s="85"/>
      <c r="DC39" s="85"/>
      <c r="DD39" s="85"/>
      <c r="DE39" s="85"/>
      <c r="DF39" s="85"/>
      <c r="DG39" s="85"/>
      <c r="DH39" s="85"/>
      <c r="DI39" s="85"/>
      <c r="DJ39" s="85"/>
      <c r="DK39" s="85"/>
      <c r="DL39" s="85"/>
      <c r="DM39" s="85"/>
      <c r="DN39" s="85"/>
      <c r="DO39" s="85"/>
      <c r="DP39" s="85"/>
      <c r="DQ39" s="85"/>
      <c r="DR39" s="85"/>
      <c r="DS39" s="85"/>
      <c r="DT39" s="85"/>
      <c r="DU39" s="85"/>
      <c r="DV39" s="85"/>
      <c r="DW39" s="85"/>
      <c r="DX39" s="85"/>
      <c r="DY39" s="85"/>
      <c r="DZ39" s="85"/>
      <c r="EA39" s="85"/>
      <c r="EB39" s="85"/>
      <c r="EC39" s="85"/>
      <c r="ED39" s="85"/>
      <c r="EE39" s="85"/>
      <c r="EF39" s="85"/>
      <c r="EG39" s="85"/>
      <c r="EH39" s="85"/>
      <c r="EI39" s="85"/>
    </row>
    <row r="40" spans="1:139" s="88" customFormat="1" ht="18.75" thickBot="1" x14ac:dyDescent="0.3">
      <c r="A40" s="586" t="s">
        <v>126</v>
      </c>
      <c r="B40" s="587"/>
      <c r="C40" s="504" t="s">
        <v>127</v>
      </c>
      <c r="D40" s="505"/>
      <c r="E40" s="505"/>
      <c r="F40" s="505"/>
      <c r="G40" s="506"/>
      <c r="H40" s="579" t="s">
        <v>128</v>
      </c>
      <c r="I40" s="580"/>
      <c r="J40" s="580"/>
      <c r="K40" s="581"/>
      <c r="L40" s="648" t="s">
        <v>129</v>
      </c>
      <c r="M40" s="649"/>
      <c r="N40" s="649"/>
      <c r="O40" s="650"/>
      <c r="P40" s="87"/>
      <c r="Q40" s="87"/>
    </row>
    <row r="41" spans="1:139" ht="15" customHeight="1" x14ac:dyDescent="0.2">
      <c r="A41" s="588"/>
      <c r="B41" s="589"/>
      <c r="C41" s="651" t="s">
        <v>130</v>
      </c>
      <c r="D41" s="592" t="s">
        <v>131</v>
      </c>
      <c r="E41" s="592" t="s">
        <v>132</v>
      </c>
      <c r="F41" s="592" t="s">
        <v>133</v>
      </c>
      <c r="G41" s="602" t="s">
        <v>134</v>
      </c>
      <c r="H41" s="653" t="s">
        <v>135</v>
      </c>
      <c r="I41" s="600" t="s">
        <v>136</v>
      </c>
      <c r="J41" s="600" t="s">
        <v>137</v>
      </c>
      <c r="K41" s="605" t="s">
        <v>138</v>
      </c>
      <c r="L41" s="607" t="s">
        <v>139</v>
      </c>
      <c r="M41" s="568" t="s">
        <v>140</v>
      </c>
      <c r="N41" s="568" t="s">
        <v>141</v>
      </c>
      <c r="O41" s="603" t="s">
        <v>142</v>
      </c>
    </row>
    <row r="42" spans="1:139" ht="15" customHeight="1" x14ac:dyDescent="0.2">
      <c r="A42" s="588"/>
      <c r="B42" s="589"/>
      <c r="C42" s="652"/>
      <c r="D42" s="568"/>
      <c r="E42" s="568"/>
      <c r="F42" s="568"/>
      <c r="G42" s="603"/>
      <c r="H42" s="608"/>
      <c r="I42" s="601"/>
      <c r="J42" s="601"/>
      <c r="K42" s="606"/>
      <c r="L42" s="608"/>
      <c r="M42" s="568"/>
      <c r="N42" s="568"/>
      <c r="O42" s="603"/>
      <c r="R42" s="89"/>
    </row>
    <row r="43" spans="1:139" ht="15" customHeight="1" x14ac:dyDescent="0.25">
      <c r="A43" s="588"/>
      <c r="B43" s="589"/>
      <c r="C43" s="607"/>
      <c r="D43" s="569"/>
      <c r="E43" s="569"/>
      <c r="F43" s="569"/>
      <c r="G43" s="604"/>
      <c r="H43" s="608"/>
      <c r="I43" s="601"/>
      <c r="J43" s="601"/>
      <c r="K43" s="606"/>
      <c r="L43" s="608"/>
      <c r="M43" s="569"/>
      <c r="N43" s="569"/>
      <c r="O43" s="604"/>
      <c r="R43" s="89"/>
      <c r="T43" s="90" t="s">
        <v>143</v>
      </c>
      <c r="U43" s="90"/>
      <c r="V43" s="90"/>
      <c r="W43" s="90"/>
      <c r="X43" s="90"/>
    </row>
    <row r="44" spans="1:139" ht="15" customHeight="1" x14ac:dyDescent="0.25">
      <c r="A44" s="590"/>
      <c r="B44" s="591"/>
      <c r="C44" s="173"/>
      <c r="D44" s="174" t="s">
        <v>22</v>
      </c>
      <c r="E44" s="175"/>
      <c r="F44" s="176" t="s">
        <v>22</v>
      </c>
      <c r="G44" s="177" t="s">
        <v>144</v>
      </c>
      <c r="H44" s="178" t="s">
        <v>22</v>
      </c>
      <c r="I44" s="174" t="s">
        <v>22</v>
      </c>
      <c r="J44" s="174" t="s">
        <v>22</v>
      </c>
      <c r="K44" s="179" t="s">
        <v>22</v>
      </c>
      <c r="L44" s="178" t="s">
        <v>22</v>
      </c>
      <c r="M44" s="174" t="s">
        <v>27</v>
      </c>
      <c r="N44" s="174" t="s">
        <v>22</v>
      </c>
      <c r="O44" s="179" t="s">
        <v>22</v>
      </c>
      <c r="R44" s="97"/>
      <c r="S44" s="97"/>
      <c r="U44" s="90" t="s">
        <v>145</v>
      </c>
      <c r="V44" s="90" t="s">
        <v>146</v>
      </c>
      <c r="W44" s="90" t="s">
        <v>147</v>
      </c>
      <c r="X44" s="90"/>
    </row>
    <row r="45" spans="1:139" ht="15" customHeight="1" x14ac:dyDescent="0.25">
      <c r="A45" s="515" t="s">
        <v>148</v>
      </c>
      <c r="B45" s="516"/>
      <c r="C45" s="98" t="str">
        <f>IF(AND(K$9="fresh",K$13="yes"),'2. Effluent'!$X$7,"--")</f>
        <v>--</v>
      </c>
      <c r="D45" s="99" t="str">
        <f>IF(AND(K$9="fresh",K$13="yes"),'2. Effluent'!$U$7,"--")</f>
        <v>--</v>
      </c>
      <c r="E45" s="100" t="str">
        <f>IF(AND(K$9="fresh",K$13="Yes"),'2. Effluent'!$U$12,"--")</f>
        <v>--</v>
      </c>
      <c r="F45" s="71" t="str">
        <f>IF('2. Effluent'!$H$5="Yes",D45,IF(C45="--","--",D45*W45))</f>
        <v>--</v>
      </c>
      <c r="G45" s="101" t="str">
        <f>IF(D45="--","--",IF(D45="nd","Non-Det.", IF(OR(ISNUMBER(F45)=FALSE,AND(L45="--",M45="--",O45="--")), "--",IF(OR(F45&gt;=L45, F45&gt;=M45,F45&gt;=O45),"Yes","No"))))</f>
        <v>--</v>
      </c>
      <c r="H45" s="409" t="str">
        <f>IF(AND(K$9="fresh",K$13="yes"),IF('1. Ambient'!AB$18&lt;5,'1. Ambient'!Y$18,'1. Ambient'!AA$18),"--")</f>
        <v>--</v>
      </c>
      <c r="I45" s="71" t="str">
        <f>IF(OR($C45="--",$H45="*"),"--",($F45+$H45*($K$6-1))/$K$6)</f>
        <v>--</v>
      </c>
      <c r="J45" s="102" t="str">
        <f>IF($C45="--","--",($F45+$H45*($K$7-1))/$K$7)</f>
        <v>--</v>
      </c>
      <c r="K45" s="103" t="str">
        <f>IF($C45="--","--",($F45+$H45*($K$8-1))/$K$8)</f>
        <v>--</v>
      </c>
      <c r="L45" s="104" t="str">
        <f>IF(C45="--","--",MIN(((0.275/(1+10^(7.204-I36)))+(39/(1+10^(I36-7.204)))),(0.7249*((0.0114/(1+10^(7.204-I36)))+(1.6181/(1+10^(I36-7.204))))*(23.12*(10^(0.036*(20-I32)))))))</f>
        <v>--</v>
      </c>
      <c r="M45" s="71" t="str">
        <f>IF(O45="--","--",O45*2.5)</f>
        <v>--</v>
      </c>
      <c r="N45" s="105"/>
      <c r="O45" s="103" t="str">
        <f>IF(C45="--","--",0.8876*((0.0278/(1+10^(7.688-K$36)))+(1.1994/(1+10^(K$36-7.688))))*(2.126*10^(0.028*(20-MAX(K$32,7)))))</f>
        <v>--</v>
      </c>
      <c r="R45" s="89"/>
      <c r="S45" s="89"/>
      <c r="U45" s="54" t="e">
        <f>(1-K$15)^(1/C45)</f>
        <v>#VALUE!</v>
      </c>
      <c r="V45" s="54" t="e">
        <f>LN(E45^2+1)</f>
        <v>#VALUE!</v>
      </c>
      <c r="W45" s="54" t="e">
        <f>EXP(NORMSINV(K$16)*V45^0.5-0.5*V45)/EXP(NORMSINV(U45)*V45^0.5-0.5*V45)</f>
        <v>#VALUE!</v>
      </c>
    </row>
    <row r="46" spans="1:139" ht="15" customHeight="1" x14ac:dyDescent="0.25">
      <c r="A46" s="515" t="s">
        <v>149</v>
      </c>
      <c r="B46" s="516"/>
      <c r="C46" s="98" t="str">
        <f>IF(AND(K$9="fresh",K$13="no"),'2. Effluent'!$X$7,"--")</f>
        <v>--</v>
      </c>
      <c r="D46" s="99" t="str">
        <f>IF(AND(K$9="fresh",K$13="no"),'2. Effluent'!$U$7,"--")</f>
        <v>--</v>
      </c>
      <c r="E46" s="100" t="str">
        <f>IF(AND(K$9="fresh",K$13="no"),'2. Effluent'!$U$12,"--")</f>
        <v>--</v>
      </c>
      <c r="F46" s="71" t="str">
        <f>IF('2. Effluent'!$H$5="Yes",D46,IF(C46="--","--",D46*W46))</f>
        <v>--</v>
      </c>
      <c r="G46" s="101" t="str">
        <f>IF(D46="--","--",IF(D46="nd","Non-Det.", IF(OR(ISNUMBER(F46)=FALSE,AND(O46="--",L46="--")), "--",IF(OR(F46&gt;=O46, F46&gt;=L46),"Yes","No"))))</f>
        <v>--</v>
      </c>
      <c r="H46" s="409" t="str">
        <f>IF(AND(K$9="fresh",K$13="no"),IF('1. Ambient'!AB$18&lt;5,'1. Ambient'!Y$18,'1. Ambient'!AA$18),"--")</f>
        <v>--</v>
      </c>
      <c r="I46" s="71" t="str">
        <f>IF(OR($C46="--",$H46="*"),"--",($F46+$H46*($K$6-1))/$K$6)</f>
        <v>--</v>
      </c>
      <c r="J46" s="102" t="str">
        <f>IF($C46="--","--",($F46+$H46*($K$7-1))/$K$7)</f>
        <v>--</v>
      </c>
      <c r="K46" s="103" t="str">
        <f>IF(C46="--","--",(F46+H46*($K$8-1))/$K$8)</f>
        <v>--</v>
      </c>
      <c r="L46" s="104" t="str">
        <f>IF(C46="--","--",(0.7249*((0.0114/(1+(10^(7.204-I36))))+(1.6181/(1+(10^(I36-7.204)))))*MIN(51.93, 23.122*10^(0.036*(20-I32)))))</f>
        <v>--</v>
      </c>
      <c r="M46" s="71" t="str">
        <f>IF(O46="--","--",O46*2.5)</f>
        <v>--</v>
      </c>
      <c r="N46" s="105"/>
      <c r="O46" s="103" t="str">
        <f>IF(C46="--","--",0.8876*((0.0278/(1+10^(7.688-K$36)))+(1.1994/(1+10^(K$36-7.688))))*(2.126*10^(0.028*(20-MAX(K$32,7)))))</f>
        <v>--</v>
      </c>
      <c r="R46" s="89"/>
      <c r="S46" s="89"/>
      <c r="U46" s="54" t="e">
        <f>(1-K$15)^(1/C46)</f>
        <v>#VALUE!</v>
      </c>
      <c r="V46" s="54" t="e">
        <f>LN(E46^2+1)</f>
        <v>#VALUE!</v>
      </c>
      <c r="W46" s="54" t="e">
        <f>EXP(NORMSINV(K$16)*V46^0.5-0.5*V46)/EXP(NORMSINV(U46)*V46^0.5-0.5*V46)</f>
        <v>#VALUE!</v>
      </c>
    </row>
    <row r="47" spans="1:139" ht="15" customHeight="1" thickBot="1" x14ac:dyDescent="0.3">
      <c r="A47" s="525" t="s">
        <v>150</v>
      </c>
      <c r="B47" s="526"/>
      <c r="C47" s="106" t="str">
        <f>IF(K$9="salt",'2. Effluent'!$X$7,"--")</f>
        <v>--</v>
      </c>
      <c r="D47" s="107" t="str">
        <f>IF(K$9="salt",'2. Effluent'!$U$7,"--")</f>
        <v>--</v>
      </c>
      <c r="E47" s="108" t="str">
        <f>IF(K$9="salt",'2. Effluent'!$U$12,"--")</f>
        <v>--</v>
      </c>
      <c r="F47" s="109" t="str">
        <f>IF('2. Effluent'!$H$5="Yes",D47,IF(C47="--","--",D47*W47))</f>
        <v>--</v>
      </c>
      <c r="G47" s="110" t="str">
        <f>IF(D47="--","--",IF(D47="nd","Non-Det.", IF(OR(ISNUMBER(F47)=FALSE,AND(N47="--",L47="--")), "--",IF(OR(F47&gt;=N47, F47&gt;=L47),"Yes","No"))))</f>
        <v>--</v>
      </c>
      <c r="H47" s="410" t="str">
        <f>IF(K$9="salt",IF('1. Ambient'!AB$18&lt;5,'1. Ambient'!Y$18,'1. Ambient'!AA$18),"--")</f>
        <v>--</v>
      </c>
      <c r="I47" s="109" t="str">
        <f>IF(OR($C47="--",$H47="*"),"--",($F47+$H47*($K$6-1))/$K$6)</f>
        <v>--</v>
      </c>
      <c r="J47" s="109" t="str">
        <f>IF($C47="--","--",($F47+$H47*($K$7-1))/$K$7)</f>
        <v>--</v>
      </c>
      <c r="K47" s="111"/>
      <c r="L47" s="112" t="str">
        <f>IF(C47="--","--",AB54*0.822)</f>
        <v>--</v>
      </c>
      <c r="M47" s="113"/>
      <c r="N47" s="109" t="str">
        <f>IF(C47="--","--",$AC54*0.822)</f>
        <v>--</v>
      </c>
      <c r="O47" s="114"/>
      <c r="R47" s="89"/>
      <c r="S47" s="89"/>
      <c r="U47" s="54" t="e">
        <f>(1-K$15)^(1/C47)</f>
        <v>#VALUE!</v>
      </c>
      <c r="V47" s="54" t="e">
        <f>LN(E47^2+1)</f>
        <v>#VALUE!</v>
      </c>
      <c r="W47" s="54" t="e">
        <f>EXP(NORMSINV(K$16)*V47^0.5-0.5*V47)/EXP(NORMSINV(U47)*V47^0.5-0.5*V47)</f>
        <v>#VALUE!</v>
      </c>
    </row>
    <row r="48" spans="1:139" ht="18.75" thickBot="1" x14ac:dyDescent="0.3">
      <c r="A48" s="646" t="s">
        <v>126</v>
      </c>
      <c r="B48" s="647"/>
      <c r="C48" s="509" t="s">
        <v>151</v>
      </c>
      <c r="D48" s="510"/>
      <c r="E48" s="510"/>
      <c r="F48" s="511"/>
      <c r="G48" s="73"/>
      <c r="H48" s="72"/>
      <c r="I48" s="115"/>
      <c r="J48" s="115"/>
      <c r="K48" s="116"/>
      <c r="L48" s="117"/>
      <c r="M48" s="116"/>
      <c r="N48" s="116"/>
      <c r="O48" s="118"/>
      <c r="R48" s="89"/>
      <c r="S48" s="89"/>
    </row>
    <row r="49" spans="1:139" ht="15.75" x14ac:dyDescent="0.25">
      <c r="A49" s="646"/>
      <c r="B49" s="647"/>
      <c r="C49" s="512" t="s">
        <v>152</v>
      </c>
      <c r="D49" s="513"/>
      <c r="E49" s="513"/>
      <c r="F49" s="514"/>
      <c r="G49" s="73"/>
      <c r="H49" s="72"/>
      <c r="I49" s="115"/>
      <c r="J49" s="115"/>
      <c r="K49" s="116"/>
      <c r="L49" s="117"/>
      <c r="M49" s="116"/>
      <c r="N49" s="116"/>
      <c r="O49" s="118"/>
      <c r="R49" s="89"/>
      <c r="S49" s="89"/>
    </row>
    <row r="50" spans="1:139" ht="29.25" thickBot="1" x14ac:dyDescent="0.3">
      <c r="A50" s="646"/>
      <c r="B50" s="647"/>
      <c r="C50" s="417" t="s">
        <v>115</v>
      </c>
      <c r="D50" s="172" t="s">
        <v>153</v>
      </c>
      <c r="E50" s="172" t="s">
        <v>154</v>
      </c>
      <c r="F50" s="416" t="s">
        <v>155</v>
      </c>
      <c r="G50" s="73"/>
      <c r="H50" s="72"/>
      <c r="I50" s="115"/>
      <c r="J50" s="115"/>
      <c r="K50" s="116"/>
      <c r="L50" s="117"/>
      <c r="M50" s="116"/>
      <c r="N50" s="116"/>
      <c r="O50" s="118"/>
      <c r="R50" s="89"/>
      <c r="S50" s="89"/>
    </row>
    <row r="51" spans="1:139" ht="15" customHeight="1" x14ac:dyDescent="0.25">
      <c r="A51" s="515" t="s">
        <v>148</v>
      </c>
      <c r="B51" s="516"/>
      <c r="C51" s="120" t="str">
        <f>IF(ISNUMBER(L45)=FALSE,"--",IF(OR(VALUE(F45)&lt;VALUE(L45),VALUE(I45)&lt;VALUE(L45)),"NO","YES"))</f>
        <v>--</v>
      </c>
      <c r="D51" s="121" t="str">
        <f>IF(ISNUMBER(J45)=FALSE,"--",IF(OR(VALUE($F45)&lt;VALUE(M45),VALUE(J45)&lt;VALUE(M45)),"NO","YES"))</f>
        <v>--</v>
      </c>
      <c r="E51" s="122"/>
      <c r="F51" s="101" t="str">
        <f>IF(ISNUMBER(K45)=FALSE,"--",IF(OR(VALUE($F45)&lt;VALUE(O45),VALUE(K45)&lt;VALUE(O45)),"NO","YES"))</f>
        <v>--</v>
      </c>
      <c r="G51" s="73"/>
      <c r="H51" s="72"/>
      <c r="I51" s="115"/>
      <c r="J51" s="115"/>
      <c r="K51" s="116"/>
      <c r="L51" s="117"/>
      <c r="M51" s="116"/>
      <c r="N51" s="116"/>
      <c r="O51" s="118"/>
      <c r="R51" s="89"/>
      <c r="S51" s="89"/>
      <c r="T51" s="609" t="s">
        <v>156</v>
      </c>
      <c r="U51" s="610"/>
      <c r="V51" s="610"/>
      <c r="W51" s="610"/>
      <c r="X51" s="610"/>
      <c r="Y51" s="610"/>
      <c r="Z51" s="610"/>
      <c r="AA51" s="610"/>
      <c r="AB51" s="610"/>
      <c r="AC51" s="611"/>
    </row>
    <row r="52" spans="1:139" ht="15" customHeight="1" x14ac:dyDescent="0.25">
      <c r="A52" s="515" t="s">
        <v>149</v>
      </c>
      <c r="B52" s="516"/>
      <c r="C52" s="120" t="str">
        <f>IF(ISNUMBER(L46)=FALSE,"--",IF(OR(VALUE(F46)&lt;VALUE(L46),VALUE(I46)&lt;VALUE(L46)),"NO","YES"))</f>
        <v>--</v>
      </c>
      <c r="D52" s="121" t="str">
        <f>IF(ISNUMBER(J46)=FALSE,"--",IF(OR(VALUE($F46)&lt;VALUE(M46),VALUE(J46)&lt;VALUE(M46)),"NO","YES"))</f>
        <v>--</v>
      </c>
      <c r="E52" s="122"/>
      <c r="F52" s="101" t="str">
        <f>IF(ISNUMBER(K46)=FALSE,"--",IF(OR(VALUE($F46)&lt;VALUE(O46),VALUE(K46)&lt;VALUE(O46)),"NO","YES"))</f>
        <v>--</v>
      </c>
      <c r="G52" s="73"/>
      <c r="H52" s="72"/>
      <c r="I52" s="115"/>
      <c r="J52" s="115"/>
      <c r="K52" s="116"/>
      <c r="L52" s="117"/>
      <c r="M52" s="116"/>
      <c r="N52" s="116"/>
      <c r="O52" s="118"/>
      <c r="R52" s="89"/>
      <c r="S52" s="89"/>
      <c r="T52" s="596" t="s">
        <v>157</v>
      </c>
      <c r="U52" s="597" t="s">
        <v>158</v>
      </c>
      <c r="V52" s="90" t="s">
        <v>159</v>
      </c>
      <c r="W52" s="90" t="s">
        <v>159</v>
      </c>
      <c r="X52" s="90" t="s">
        <v>160</v>
      </c>
      <c r="Y52" s="90"/>
      <c r="Z52" s="90" t="s">
        <v>161</v>
      </c>
      <c r="AA52" s="90"/>
      <c r="AB52" s="90" t="s">
        <v>162</v>
      </c>
      <c r="AC52" s="123"/>
    </row>
    <row r="53" spans="1:139" ht="15" customHeight="1" thickBot="1" x14ac:dyDescent="0.3">
      <c r="A53" s="598" t="s">
        <v>150</v>
      </c>
      <c r="B53" s="599"/>
      <c r="C53" s="124" t="str">
        <f>IF(ISNUMBER(L47)=FALSE,"--",IF(OR(VALUE(F47)&lt;VALUE(L47),VALUE(I47)&lt;VALUE(L47)),"NO","YES"))</f>
        <v>--</v>
      </c>
      <c r="D53" s="125"/>
      <c r="E53" s="126" t="str">
        <f>IF(ISNUMBER(N47)=FALSE,"--",IF(OR(VALUE(F47)&lt;VALUE(N47),VALUE(J47)&lt;VALUE(N47)),"NO",IF(VALUE(J47)&lt;VALUE(N47),"NO","YES")))</f>
        <v>--</v>
      </c>
      <c r="F53" s="127"/>
      <c r="G53" s="73"/>
      <c r="H53" s="72"/>
      <c r="I53" s="115"/>
      <c r="J53" s="115"/>
      <c r="K53" s="116"/>
      <c r="L53" s="117"/>
      <c r="M53" s="116"/>
      <c r="N53" s="116"/>
      <c r="O53" s="118"/>
      <c r="R53" s="89"/>
      <c r="S53" s="89"/>
      <c r="T53" s="596"/>
      <c r="U53" s="597"/>
      <c r="V53" s="90" t="s">
        <v>108</v>
      </c>
      <c r="W53" s="90" t="s">
        <v>163</v>
      </c>
      <c r="X53" s="90" t="s">
        <v>164</v>
      </c>
      <c r="Y53" s="90" t="s">
        <v>165</v>
      </c>
      <c r="Z53" s="90" t="s">
        <v>164</v>
      </c>
      <c r="AA53" s="90" t="s">
        <v>165</v>
      </c>
      <c r="AB53" s="90" t="s">
        <v>164</v>
      </c>
      <c r="AC53" s="123" t="s">
        <v>165</v>
      </c>
    </row>
    <row r="54" spans="1:139" s="86" customFormat="1" ht="21" thickBot="1" x14ac:dyDescent="0.25">
      <c r="A54" s="519" t="s">
        <v>166</v>
      </c>
      <c r="B54" s="520"/>
      <c r="C54" s="520"/>
      <c r="D54" s="520"/>
      <c r="E54" s="520"/>
      <c r="F54" s="520"/>
      <c r="G54" s="520"/>
      <c r="H54" s="520"/>
      <c r="I54" s="520"/>
      <c r="J54" s="520"/>
      <c r="K54" s="520"/>
      <c r="L54" s="520"/>
      <c r="M54" s="520"/>
      <c r="N54" s="520"/>
      <c r="O54" s="521"/>
      <c r="P54" s="85"/>
      <c r="Q54" s="85"/>
      <c r="R54" s="85"/>
      <c r="S54" s="85"/>
      <c r="T54" s="128" t="e">
        <f>(19.9273*I$37/(1000-1.005109*I$37))</f>
        <v>#VALUE!</v>
      </c>
      <c r="U54" s="129" t="e">
        <f>(19.9273*J$37/(1000-1.005109*J$37))</f>
        <v>#VALUE!</v>
      </c>
      <c r="V54" s="129" t="e">
        <f>9.245+0.116*T54</f>
        <v>#VALUE!</v>
      </c>
      <c r="W54" s="129" t="e">
        <f>9.245+0.116*U54</f>
        <v>#VALUE!</v>
      </c>
      <c r="X54" s="129" t="e">
        <f>1/(1+10^(V54+0.0324*(298-(I$32+273.15))+((0.0415*1)/(I$32+273.15)-(I$36))))</f>
        <v>#VALUE!</v>
      </c>
      <c r="Y54" s="129" t="e">
        <f>1/(1+10^(W54+0.0324*(298-J32-273)+0.0415*1/(J32+273)-J36))</f>
        <v>#VALUE!</v>
      </c>
      <c r="Z54" s="129">
        <v>0.23300000000000001</v>
      </c>
      <c r="AA54" s="129">
        <v>3.5000000000000003E-2</v>
      </c>
      <c r="AB54" s="129" t="e">
        <f>Z54/X54</f>
        <v>#VALUE!</v>
      </c>
      <c r="AC54" s="130" t="e">
        <f>AA54/Y54</f>
        <v>#VALUE!</v>
      </c>
      <c r="AD54" s="85"/>
      <c r="AE54" s="85"/>
      <c r="AF54" s="85"/>
      <c r="AG54" s="85"/>
      <c r="AH54" s="85"/>
      <c r="AI54" s="85"/>
      <c r="AJ54" s="85"/>
      <c r="AK54" s="85"/>
      <c r="AL54" s="85"/>
      <c r="AM54" s="85"/>
      <c r="AN54" s="85"/>
      <c r="AO54" s="85"/>
      <c r="AP54" s="85"/>
      <c r="AQ54" s="85"/>
      <c r="AR54" s="85"/>
      <c r="AS54" s="85"/>
      <c r="AT54" s="85"/>
      <c r="AU54" s="85"/>
      <c r="AV54" s="85"/>
      <c r="AW54" s="85"/>
      <c r="AX54" s="85"/>
      <c r="AY54" s="85"/>
      <c r="AZ54" s="85"/>
      <c r="BA54" s="85"/>
      <c r="BB54" s="85"/>
      <c r="BC54" s="85"/>
      <c r="BD54" s="85"/>
      <c r="BE54" s="85"/>
      <c r="BF54" s="85"/>
      <c r="BG54" s="85"/>
      <c r="BH54" s="85"/>
      <c r="BI54" s="85"/>
      <c r="BJ54" s="85"/>
      <c r="BK54" s="85"/>
      <c r="BL54" s="85"/>
      <c r="BM54" s="85"/>
      <c r="BN54" s="85"/>
      <c r="BO54" s="85"/>
      <c r="BP54" s="85"/>
      <c r="BQ54" s="85"/>
      <c r="BR54" s="85"/>
      <c r="BS54" s="85"/>
      <c r="BT54" s="85"/>
      <c r="BU54" s="85"/>
      <c r="BV54" s="85"/>
      <c r="BW54" s="85"/>
      <c r="BX54" s="85"/>
      <c r="BY54" s="85"/>
      <c r="BZ54" s="85"/>
      <c r="CA54" s="85"/>
      <c r="CB54" s="85"/>
      <c r="CC54" s="85"/>
      <c r="CD54" s="85"/>
      <c r="CE54" s="85"/>
      <c r="CF54" s="85"/>
      <c r="CG54" s="85"/>
      <c r="CH54" s="85"/>
      <c r="CI54" s="85"/>
      <c r="CJ54" s="85"/>
      <c r="CK54" s="85"/>
      <c r="CL54" s="85"/>
      <c r="CM54" s="85"/>
      <c r="CN54" s="85"/>
      <c r="CO54" s="85"/>
      <c r="CP54" s="85"/>
      <c r="CQ54" s="85"/>
      <c r="CR54" s="85"/>
      <c r="CS54" s="85"/>
      <c r="CT54" s="85"/>
      <c r="CU54" s="85"/>
      <c r="CV54" s="85"/>
      <c r="CW54" s="85"/>
      <c r="CX54" s="85"/>
      <c r="CY54" s="85"/>
      <c r="CZ54" s="85"/>
      <c r="DA54" s="85"/>
      <c r="DB54" s="85"/>
      <c r="DC54" s="85"/>
      <c r="DD54" s="85"/>
      <c r="DE54" s="85"/>
      <c r="DF54" s="85"/>
      <c r="DG54" s="85"/>
      <c r="DH54" s="85"/>
      <c r="DI54" s="85"/>
      <c r="DJ54" s="85"/>
      <c r="DK54" s="85"/>
      <c r="DL54" s="85"/>
      <c r="DM54" s="85"/>
      <c r="DN54" s="85"/>
      <c r="DO54" s="85"/>
      <c r="DP54" s="85"/>
      <c r="DQ54" s="85"/>
      <c r="DR54" s="85"/>
      <c r="DS54" s="85"/>
      <c r="DT54" s="85"/>
      <c r="DU54" s="85"/>
      <c r="DV54" s="85"/>
      <c r="DW54" s="85"/>
      <c r="DX54" s="85"/>
      <c r="DY54" s="85"/>
      <c r="DZ54" s="85"/>
      <c r="EA54" s="85"/>
      <c r="EB54" s="85"/>
      <c r="EC54" s="85"/>
      <c r="ED54" s="85"/>
      <c r="EE54" s="85"/>
      <c r="EF54" s="85"/>
      <c r="EG54" s="85"/>
      <c r="EH54" s="85"/>
      <c r="EI54" s="85"/>
    </row>
    <row r="55" spans="1:139" ht="25.5" customHeight="1" x14ac:dyDescent="0.25">
      <c r="A55" s="640" t="s">
        <v>126</v>
      </c>
      <c r="B55" s="641"/>
      <c r="C55" s="644" t="s">
        <v>167</v>
      </c>
      <c r="D55" s="522" t="s">
        <v>168</v>
      </c>
      <c r="E55" s="523"/>
      <c r="F55" s="523"/>
      <c r="G55" s="524"/>
      <c r="H55" s="522" t="s">
        <v>169</v>
      </c>
      <c r="I55" s="523"/>
      <c r="J55" s="523"/>
      <c r="K55" s="523"/>
      <c r="L55" s="524"/>
      <c r="M55" s="131"/>
      <c r="N55" s="522" t="s">
        <v>166</v>
      </c>
      <c r="O55" s="524"/>
      <c r="P55" s="132"/>
      <c r="Q55" s="132"/>
    </row>
    <row r="56" spans="1:139" ht="42" customHeight="1" x14ac:dyDescent="0.2">
      <c r="A56" s="642"/>
      <c r="B56" s="643"/>
      <c r="C56" s="645"/>
      <c r="D56" s="162" t="s">
        <v>170</v>
      </c>
      <c r="E56" s="163" t="s">
        <v>171</v>
      </c>
      <c r="F56" s="163" t="s">
        <v>172</v>
      </c>
      <c r="G56" s="164" t="s">
        <v>173</v>
      </c>
      <c r="H56" s="162" t="s">
        <v>174</v>
      </c>
      <c r="I56" s="165" t="s">
        <v>175</v>
      </c>
      <c r="J56" s="163" t="s">
        <v>176</v>
      </c>
      <c r="K56" s="163" t="s">
        <v>177</v>
      </c>
      <c r="L56" s="164" t="s">
        <v>178</v>
      </c>
      <c r="M56" s="55"/>
      <c r="N56" s="170" t="s">
        <v>179</v>
      </c>
      <c r="O56" s="171" t="s">
        <v>180</v>
      </c>
    </row>
    <row r="57" spans="1:139" x14ac:dyDescent="0.2">
      <c r="A57" s="642"/>
      <c r="B57" s="643"/>
      <c r="C57" s="139" t="s">
        <v>181</v>
      </c>
      <c r="D57" s="166" t="s">
        <v>22</v>
      </c>
      <c r="E57" s="167" t="s">
        <v>22</v>
      </c>
      <c r="F57" s="167" t="s">
        <v>22</v>
      </c>
      <c r="G57" s="168" t="s">
        <v>22</v>
      </c>
      <c r="H57" s="166" t="s">
        <v>22</v>
      </c>
      <c r="I57" s="167" t="s">
        <v>22</v>
      </c>
      <c r="J57" s="167" t="s">
        <v>22</v>
      </c>
      <c r="K57" s="167" t="s">
        <v>22</v>
      </c>
      <c r="L57" s="169" t="s">
        <v>22</v>
      </c>
      <c r="M57" s="55"/>
      <c r="N57" s="143">
        <v>0.99</v>
      </c>
      <c r="O57" s="144">
        <v>0.95</v>
      </c>
      <c r="Q57" s="54" t="s">
        <v>182</v>
      </c>
    </row>
    <row r="58" spans="1:139" x14ac:dyDescent="0.2">
      <c r="A58" s="515" t="s">
        <v>148</v>
      </c>
      <c r="B58" s="516"/>
      <c r="C58" s="145" t="str">
        <f>IF(OR(C51="yes",D51="yes",F51="yes"),"?","--")</f>
        <v>--</v>
      </c>
      <c r="D58" s="146" t="str">
        <f>IF(C51="--","--",IF(AND(C51="No",D51="no",F51="no"),"na",IF(H45&gt;=L45,L45,B$21*(L45-$H45)+$H45)))</f>
        <v>--</v>
      </c>
      <c r="E58" s="147" t="str">
        <f>IF($D51="--","--",IF(AND(C51="no",$D51="No",F51="no"),"na",IF($H45&gt;$M45,$M45,C$21*($M45-$H45)+$H45)))</f>
        <v>--</v>
      </c>
      <c r="F58" s="122"/>
      <c r="G58" s="148" t="str">
        <f>IF($F51="--","--",IF(AND(C51="no",D51="no",$F51="No"),"na",IF($H45&gt;$O45,$O45,D$21*($O45-$H45)+$H45)))</f>
        <v>--</v>
      </c>
      <c r="H58" s="146" t="str">
        <f>IF(D58="na","na",IF(D58="--","--",(D58*EXP(0.5*LN($E45^2+1)-2.326*SQRT(LN($E45^2+1))))))</f>
        <v>--</v>
      </c>
      <c r="I58" s="147" t="str">
        <f>IF(E58="na","na",IF(E58="--","--",(E58*EXP(0.5*LN($E45^2/4+1)-(2.326*SQRT(LN($E45^2/4+1)))))))</f>
        <v>--</v>
      </c>
      <c r="J58" s="122"/>
      <c r="K58" s="147" t="str">
        <f>IF(G58="na","na",IF(G58="--","--",(G58*EXP(0.5*LN($E45^2/30+1)-2.326*SQRT(LN($E45^2/30+1))))))</f>
        <v>--</v>
      </c>
      <c r="L58" s="149" t="str">
        <f>IF(D58="na","na",IF(D58="--","--",MIN(H58,I58,K58)))</f>
        <v>--</v>
      </c>
      <c r="M58" s="55"/>
      <c r="N58" s="150" t="str">
        <f>IF(L58="--","--",IF(L58="na","na",$L58*EXP(NORMSINV($N$57)*SQRT(LN($E45^2+1))-(0.5*LN($E45^2+1)))/1))</f>
        <v>--</v>
      </c>
      <c r="O58" s="151" t="str">
        <f>IF(L58="--","--",IF(L58="na","na",$L58*EXP(NORMSINV($O$57)*SQRT(LN($E45^2/$C58+1))-(0.5*LN($E45^2/$C58+1)))/1))</f>
        <v>--</v>
      </c>
    </row>
    <row r="59" spans="1:139" x14ac:dyDescent="0.2">
      <c r="A59" s="515" t="s">
        <v>149</v>
      </c>
      <c r="B59" s="516"/>
      <c r="C59" s="145" t="str">
        <f>IF(OR(C52="yes",D52="yes",F52="yes"),"?","--")</f>
        <v>--</v>
      </c>
      <c r="D59" s="146" t="str">
        <f>IF(C52="--","--",IF(AND(C52="No",D52="no",F52="no"),"na",IF(H46&gt;=L46,L46,B$21*(L46-$H46)+$H46)))</f>
        <v>--</v>
      </c>
      <c r="E59" s="147" t="str">
        <f>IF($D52="--","--",IF(AND(C52="no",$D52="No",F52="no"),"na",IF($H46&gt;$M46,$M46,C$21*($M46-$H46)+$H46)))</f>
        <v>--</v>
      </c>
      <c r="F59" s="122"/>
      <c r="G59" s="148" t="str">
        <f>IF($F52="--","--",IF(AND(C52="no",D52="no",$F52="No"),"na",IF($H46&gt;$O46,$O46,D$21*($O46-$H46)+$H46)))</f>
        <v>--</v>
      </c>
      <c r="H59" s="146" t="str">
        <f>IF(D59="na","na",IF(D59="--","--",(D59*EXP(0.5*LN($E46^2+1)-2.326*SQRT(LN($E46^2+1))))))</f>
        <v>--</v>
      </c>
      <c r="I59" s="147" t="str">
        <f>IF(E59="na","na",IF(E59="--","--",(E59*EXP(0.5*LN($E46^2/4+1)-(2.326*SQRT(LN($E46^2/4+1)))))))</f>
        <v>--</v>
      </c>
      <c r="J59" s="122"/>
      <c r="K59" s="147" t="str">
        <f>IF(G59="na","na",IF(G59="--","--",(G59*EXP(0.5*LN($E46^2/30+1)-2.326*SQRT(LN($E46^2/30+1))))))</f>
        <v>--</v>
      </c>
      <c r="L59" s="149" t="str">
        <f>IF(D59="na","na",IF(D59="--","--",MIN(H59,I59,K59)))</f>
        <v>--</v>
      </c>
      <c r="M59" s="55"/>
      <c r="N59" s="150" t="str">
        <f>IF(L59="--","--",IF(L59="na","na",$L59*EXP(NORMSINV($N$57)*SQRT(LN($E46^2+1))-(0.5*LN($E46^2+1)))/1))</f>
        <v>--</v>
      </c>
      <c r="O59" s="151" t="str">
        <f>IF(L59="--","--",IF(L59="na","na",$L59*EXP(NORMSINV($O$57)*SQRT(LN($E46^2/$C59+1))-(0.5*LN($E46^2/$C59+1)))/1))</f>
        <v>--</v>
      </c>
    </row>
    <row r="60" spans="1:139" ht="15.75" thickBot="1" x14ac:dyDescent="0.25">
      <c r="A60" s="525" t="s">
        <v>150</v>
      </c>
      <c r="B60" s="526"/>
      <c r="C60" s="152" t="str">
        <f>IF(OR(C53="yes",E53="yes"),"?","--")</f>
        <v>--</v>
      </c>
      <c r="D60" s="153" t="str">
        <f>IF(C53="--","--",IF(AND(C53="No",E53="no"),"na",IF(H47&gt;=L47,L47,B$21*(L47-$H47)+$H47)))</f>
        <v>--</v>
      </c>
      <c r="E60" s="125"/>
      <c r="F60" s="154" t="str">
        <f>IF($E53="--","--",IF(AND(C53="no",$E53="No"),"na",IF($H47&gt;$N47,$N47,C$21*($N47-$H47)+$H47)))</f>
        <v>--</v>
      </c>
      <c r="G60" s="127"/>
      <c r="H60" s="153" t="str">
        <f>IF(D60="na","na",IF(D60="--","--",(D60*EXP(0.5*LN($E47^2+1)-2.326*SQRT(LN($E47^2+1))))))</f>
        <v>--</v>
      </c>
      <c r="I60" s="125"/>
      <c r="J60" s="154" t="str">
        <f>IF(F60="na","na",IF($F60="--","--",(F60*EXP(0.5*LN($E47^2/4+1)-(2.326*SQRT(LN($E47^2/4+1)))))))</f>
        <v>--</v>
      </c>
      <c r="K60" s="125"/>
      <c r="L60" s="155" t="str">
        <f>IF(D60="na","na",IF(D60="--","--",MIN(H60,J60)))</f>
        <v>--</v>
      </c>
      <c r="M60" s="84"/>
      <c r="N60" s="156" t="str">
        <f>IF(L60="--","--",IF(L60="na","na",$L60*EXP(NORMSINV($N$57)*SQRT(LN($E47^2+1))-(0.5*LN($E47^2+1)))/1))</f>
        <v>--</v>
      </c>
      <c r="O60" s="157" t="str">
        <f>IF(L60="--","--",IF(L60="na","na",$L60*EXP(NORMSINV($O$57)*SQRT(LN($E47^2/$C60+1))-(0.5*LN($E47^2/$C60+1)))/1))</f>
        <v>--</v>
      </c>
    </row>
    <row r="62" spans="1:139" ht="16.5" thickBot="1" x14ac:dyDescent="0.3">
      <c r="A62" s="90" t="s">
        <v>183</v>
      </c>
    </row>
    <row r="63" spans="1:139" ht="16.5" thickBot="1" x14ac:dyDescent="0.25">
      <c r="A63" s="502"/>
      <c r="B63" s="517" t="s">
        <v>184</v>
      </c>
      <c r="C63" s="507" t="s">
        <v>185</v>
      </c>
      <c r="D63" s="508"/>
    </row>
    <row r="64" spans="1:139" ht="16.5" thickBot="1" x14ac:dyDescent="0.25">
      <c r="A64" s="503"/>
      <c r="B64" s="518"/>
      <c r="C64" s="308" t="s">
        <v>186</v>
      </c>
      <c r="D64" s="308" t="s">
        <v>187</v>
      </c>
    </row>
    <row r="65" spans="1:8" ht="16.149999999999999" customHeight="1" thickBot="1" x14ac:dyDescent="0.25">
      <c r="A65" s="309" t="s">
        <v>188</v>
      </c>
      <c r="B65" s="310" t="str">
        <f>K6</f>
        <v>*</v>
      </c>
      <c r="C65" s="310" t="str">
        <f>K7</f>
        <v>*</v>
      </c>
      <c r="D65" s="310" t="str">
        <f>K8</f>
        <v>*</v>
      </c>
      <c r="G65" s="627" t="s">
        <v>189</v>
      </c>
      <c r="H65" s="628"/>
    </row>
    <row r="66" spans="1:8" ht="16.5" thickBot="1" x14ac:dyDescent="0.25">
      <c r="A66" s="295" t="s">
        <v>190</v>
      </c>
      <c r="B66" s="300" t="str">
        <f>IF(AND($K$9="fresh",$K$13="yes"),L45,IF(AND($K$9="fresh",$K$13="no"),L46,IF($K$9="salt",L47,"--")))</f>
        <v>--</v>
      </c>
      <c r="C66" s="300" t="str">
        <f>IF(AND($K$9="fresh",$K$13="yes"),M45,IF(AND($K$9="fresh",$K$13="no"),M46,IF($K$9="salt",N47,"--")))</f>
        <v>--</v>
      </c>
      <c r="D66" s="300" t="str">
        <f>IF(AND($K$9="fresh",$K$13="yes"),O45,IF(AND($K$9="fresh",$K$13="no"),O46,"--"))</f>
        <v>--</v>
      </c>
      <c r="G66" s="629"/>
      <c r="H66" s="630"/>
    </row>
    <row r="67" spans="1:8" ht="16.149999999999999" customHeight="1" thickBot="1" x14ac:dyDescent="0.25">
      <c r="A67" s="306" t="s">
        <v>191</v>
      </c>
      <c r="B67" s="302"/>
      <c r="C67" s="303"/>
      <c r="D67" s="307"/>
      <c r="G67" s="629"/>
      <c r="H67" s="630"/>
    </row>
    <row r="68" spans="1:8" ht="16.149999999999999" customHeight="1" thickBot="1" x14ac:dyDescent="0.25">
      <c r="A68" s="296" t="s">
        <v>192</v>
      </c>
      <c r="B68" s="301" t="str">
        <f>IF(AND($K$9="fresh",$K$13="yes"),D45,IF(AND($K$9="fresh",$K$13="no"),D46,IF($K$9="salt",D47,"--")))</f>
        <v>--</v>
      </c>
      <c r="C68" s="618" t="str">
        <f>IF(AND($K$9="fresh",$K$13="yes"),D45,IF(AND($K$9="fresh",$K$13="no"),D46,IF($K$9="salt",D47,"--")))</f>
        <v>--</v>
      </c>
      <c r="D68" s="619"/>
      <c r="G68" s="311"/>
      <c r="H68" s="312"/>
    </row>
    <row r="69" spans="1:8" ht="16.5" thickBot="1" x14ac:dyDescent="0.25">
      <c r="A69" s="296" t="s">
        <v>193</v>
      </c>
      <c r="B69" s="300" t="str">
        <f>C30</f>
        <v>--</v>
      </c>
      <c r="C69" s="620" t="str">
        <f>D30</f>
        <v>--</v>
      </c>
      <c r="D69" s="621"/>
      <c r="G69" s="311"/>
      <c r="H69" s="312"/>
    </row>
    <row r="70" spans="1:8" ht="16.5" thickBot="1" x14ac:dyDescent="0.25">
      <c r="A70" s="296" t="s">
        <v>194</v>
      </c>
      <c r="B70" s="300" t="str">
        <f>C29</f>
        <v>--</v>
      </c>
      <c r="C70" s="620" t="str">
        <f>D29</f>
        <v>--</v>
      </c>
      <c r="D70" s="621"/>
      <c r="G70" s="311"/>
      <c r="H70" s="312"/>
    </row>
    <row r="71" spans="1:8" ht="16.5" thickBot="1" x14ac:dyDescent="0.25">
      <c r="A71" s="296" t="s">
        <v>195</v>
      </c>
      <c r="B71" s="300" t="str">
        <f>C31</f>
        <v>--</v>
      </c>
      <c r="C71" s="620" t="str">
        <f>D31</f>
        <v>--</v>
      </c>
      <c r="D71" s="621"/>
      <c r="G71" s="311"/>
      <c r="H71" s="312"/>
    </row>
    <row r="72" spans="1:8" ht="16.149999999999999" customHeight="1" thickBot="1" x14ac:dyDescent="0.25">
      <c r="A72" s="306" t="s">
        <v>196</v>
      </c>
      <c r="B72" s="302"/>
      <c r="C72" s="303"/>
      <c r="D72" s="307"/>
      <c r="G72" s="313"/>
      <c r="H72" s="314"/>
    </row>
    <row r="73" spans="1:8" ht="16.149999999999999" customHeight="1" thickBot="1" x14ac:dyDescent="0.25">
      <c r="A73" s="296" t="s">
        <v>192</v>
      </c>
      <c r="B73" s="301" t="str">
        <f>IF(AND($K$9="fresh",$K$13="yes"),H45,IF(AND($K$9="fresh",$K$13="no"),H46,IF($K$9="salt",H47,"--")))</f>
        <v>--</v>
      </c>
      <c r="C73" s="620" t="str">
        <f>IF(AND($K$9="fresh",$K$13="yes"),H45,IF(AND($K$9="fresh",$K$13="no"),H46,IF($K$9="salt",H47,"--")))</f>
        <v>--</v>
      </c>
      <c r="D73" s="621" t="str">
        <f t="shared" ref="D73" si="0">IF(AND($K$9="fresh",$K$13="yes"),J45,IF(AND($K$9="fresh",$K$13="no"),J46,IF($K$9="salt",J47,"--")))</f>
        <v>--</v>
      </c>
    </row>
    <row r="74" spans="1:8" ht="16.5" thickBot="1" x14ac:dyDescent="0.25">
      <c r="A74" s="296" t="s">
        <v>193</v>
      </c>
      <c r="B74" s="300" t="str">
        <f>C25</f>
        <v>--</v>
      </c>
      <c r="C74" s="620" t="str">
        <f>D25</f>
        <v>--</v>
      </c>
      <c r="D74" s="621"/>
    </row>
    <row r="75" spans="1:8" ht="16.5" thickBot="1" x14ac:dyDescent="0.25">
      <c r="A75" s="296" t="s">
        <v>194</v>
      </c>
      <c r="B75" s="300" t="str">
        <f>C24</f>
        <v>--</v>
      </c>
      <c r="C75" s="620" t="str">
        <f>D24</f>
        <v>--</v>
      </c>
      <c r="D75" s="621"/>
    </row>
    <row r="76" spans="1:8" ht="16.5" thickBot="1" x14ac:dyDescent="0.25">
      <c r="A76" s="297" t="s">
        <v>195</v>
      </c>
      <c r="B76" s="304" t="str">
        <f>C26</f>
        <v>--</v>
      </c>
      <c r="C76" s="622" t="str">
        <f>D26</f>
        <v>--</v>
      </c>
      <c r="D76" s="623"/>
    </row>
    <row r="77" spans="1:8" ht="17.25" thickTop="1" thickBot="1" x14ac:dyDescent="0.25">
      <c r="A77" s="297" t="s">
        <v>197</v>
      </c>
      <c r="B77" s="499" t="str">
        <f t="array" ref="B77">IF(OR(C51:F53 ="Yes"),"Yes"," No")</f>
        <v xml:space="preserve"> No</v>
      </c>
      <c r="C77" s="500"/>
      <c r="D77" s="501"/>
    </row>
    <row r="78" spans="1:8" ht="17.25" thickTop="1" thickBot="1" x14ac:dyDescent="0.25">
      <c r="A78" s="298" t="s">
        <v>198</v>
      </c>
      <c r="B78" s="305" t="s">
        <v>199</v>
      </c>
      <c r="C78" s="299" t="s">
        <v>200</v>
      </c>
    </row>
    <row r="79" spans="1:8" ht="16.5" thickBot="1" x14ac:dyDescent="0.3">
      <c r="A79" s="315" t="s">
        <v>192</v>
      </c>
      <c r="B79" s="301" t="str">
        <f>IF(AND($K$9="fresh",$K$13="yes"),O58,IF(AND($K$9="fresh",$K$13="no"),O59,IF($K$9="salt",O60,"NA")))</f>
        <v>NA</v>
      </c>
      <c r="C79" s="301" t="str">
        <f>IF(AND($K$9="fresh",$K$13="yes"),N58,IF(AND($K$9="fresh",$K$13="no"),N59,IF($K$9="salt",N60,"NA")))</f>
        <v>NA</v>
      </c>
    </row>
    <row r="80" spans="1:8" ht="15.6" customHeight="1" thickBot="1" x14ac:dyDescent="0.25">
      <c r="A80" s="637" t="s">
        <v>201</v>
      </c>
      <c r="B80" s="638"/>
      <c r="C80" s="638"/>
      <c r="D80" s="639"/>
    </row>
    <row r="81" spans="1:4" ht="15" customHeight="1" x14ac:dyDescent="0.2">
      <c r="A81" s="631" t="str">
        <f>IF(ISBLANK('2. Effluent'!K7),"",'2. Effluent'!K7)</f>
        <v/>
      </c>
      <c r="B81" s="632"/>
      <c r="C81" s="632"/>
      <c r="D81" s="633"/>
    </row>
    <row r="82" spans="1:4" ht="15.6" customHeight="1" thickBot="1" x14ac:dyDescent="0.25">
      <c r="A82" s="634"/>
      <c r="B82" s="635"/>
      <c r="C82" s="635"/>
      <c r="D82" s="636"/>
    </row>
    <row r="83" spans="1:4" ht="16.5" thickBot="1" x14ac:dyDescent="0.25">
      <c r="A83" s="637" t="s">
        <v>202</v>
      </c>
      <c r="B83" s="638"/>
      <c r="C83" s="638"/>
      <c r="D83" s="639"/>
    </row>
    <row r="84" spans="1:4" x14ac:dyDescent="0.2">
      <c r="A84" s="612" t="str">
        <f>IF(ISBLANK('1. Ambient'!B6),"",'1. Ambient'!B6)</f>
        <v/>
      </c>
      <c r="B84" s="613"/>
      <c r="C84" s="613"/>
      <c r="D84" s="614"/>
    </row>
    <row r="85" spans="1:4" x14ac:dyDescent="0.2">
      <c r="A85" s="612"/>
      <c r="B85" s="613"/>
      <c r="C85" s="613"/>
      <c r="D85" s="614"/>
    </row>
    <row r="86" spans="1:4" ht="15.75" thickBot="1" x14ac:dyDescent="0.25">
      <c r="A86" s="615"/>
      <c r="B86" s="616"/>
      <c r="C86" s="616"/>
      <c r="D86" s="617"/>
    </row>
  </sheetData>
  <sheetProtection formatCells="0" formatColumns="0" formatRows="0" insertColumns="0" insertRows="0" insertHyperlinks="0" deleteColumns="0" deleteRows="0" sort="0" autoFilter="0" pivotTables="0"/>
  <mergeCells count="77">
    <mergeCell ref="L11:O14"/>
    <mergeCell ref="G65:H67"/>
    <mergeCell ref="A81:D82"/>
    <mergeCell ref="A80:D80"/>
    <mergeCell ref="A83:D83"/>
    <mergeCell ref="A60:B60"/>
    <mergeCell ref="A55:B57"/>
    <mergeCell ref="C55:C56"/>
    <mergeCell ref="N55:O55"/>
    <mergeCell ref="A58:B58"/>
    <mergeCell ref="A48:B50"/>
    <mergeCell ref="L40:O40"/>
    <mergeCell ref="C41:C43"/>
    <mergeCell ref="O41:O43"/>
    <mergeCell ref="H41:H43"/>
    <mergeCell ref="I41:I43"/>
    <mergeCell ref="A84:D86"/>
    <mergeCell ref="C68:D68"/>
    <mergeCell ref="C73:D73"/>
    <mergeCell ref="C75:D75"/>
    <mergeCell ref="C76:D76"/>
    <mergeCell ref="C69:D69"/>
    <mergeCell ref="C70:D70"/>
    <mergeCell ref="C71:D71"/>
    <mergeCell ref="C74:D74"/>
    <mergeCell ref="J41:J43"/>
    <mergeCell ref="G41:G43"/>
    <mergeCell ref="K41:K43"/>
    <mergeCell ref="L41:L43"/>
    <mergeCell ref="T51:AC51"/>
    <mergeCell ref="A52:B52"/>
    <mergeCell ref="T52:T53"/>
    <mergeCell ref="U52:U53"/>
    <mergeCell ref="A53:B53"/>
    <mergeCell ref="A51:B51"/>
    <mergeCell ref="G9:J9"/>
    <mergeCell ref="A33:E35"/>
    <mergeCell ref="A18:O18"/>
    <mergeCell ref="G10:K10"/>
    <mergeCell ref="M41:M43"/>
    <mergeCell ref="N41:N43"/>
    <mergeCell ref="A11:D13"/>
    <mergeCell ref="H40:K40"/>
    <mergeCell ref="G13:J13"/>
    <mergeCell ref="A37:E38"/>
    <mergeCell ref="A40:B44"/>
    <mergeCell ref="D41:D43"/>
    <mergeCell ref="E41:E43"/>
    <mergeCell ref="F41:F43"/>
    <mergeCell ref="A39:O39"/>
    <mergeCell ref="G14:K14"/>
    <mergeCell ref="B6:D6"/>
    <mergeCell ref="A7:A8"/>
    <mergeCell ref="B7:D8"/>
    <mergeCell ref="A9:A10"/>
    <mergeCell ref="B9:D10"/>
    <mergeCell ref="A1:O2"/>
    <mergeCell ref="A3:D4"/>
    <mergeCell ref="B5:D5"/>
    <mergeCell ref="G5:K5"/>
    <mergeCell ref="G3:K4"/>
    <mergeCell ref="G11:I11"/>
    <mergeCell ref="G12:I12"/>
    <mergeCell ref="B77:D77"/>
    <mergeCell ref="A63:A64"/>
    <mergeCell ref="C40:G40"/>
    <mergeCell ref="C63:D63"/>
    <mergeCell ref="C48:F48"/>
    <mergeCell ref="C49:F49"/>
    <mergeCell ref="A45:B45"/>
    <mergeCell ref="A46:B46"/>
    <mergeCell ref="B63:B64"/>
    <mergeCell ref="A54:O54"/>
    <mergeCell ref="D55:G55"/>
    <mergeCell ref="H55:L55"/>
    <mergeCell ref="A59:B59"/>
    <mergeCell ref="A47:B47"/>
  </mergeCells>
  <conditionalFormatting sqref="B15">
    <cfRule type="cellIs" dxfId="2" priority="1" stopIfTrue="1" operator="notEqual">
      <formula>"YES"</formula>
    </cfRule>
  </conditionalFormatting>
  <dataValidations count="2">
    <dataValidation type="list" allowBlank="1" showInputMessage="1" showErrorMessage="1" sqref="K9" xr:uid="{00000000-0002-0000-0400-000000000000}">
      <formula1>$Q$6:$Q$8</formula1>
    </dataValidation>
    <dataValidation type="list" allowBlank="1" showInputMessage="1" showErrorMessage="1" sqref="K13" xr:uid="{00000000-0002-0000-0400-000001000000}">
      <formula1>$P$6:$P$8</formula1>
    </dataValidation>
  </dataValidations>
  <pageMargins left="0.41" right="0.45" top="0.49" bottom="0.35" header="0.27" footer="0.19"/>
  <pageSetup scale="55" orientation="landscape" r:id="rId1"/>
  <headerFooter alignWithMargins="0">
    <oddHeader>&amp;C&amp;"Tahoma,Bold"&amp;14Reasonable Potential Analysis - Fresh and Saltwater Ammonia Criteria</oddHeader>
    <oddFooter>Page &amp;P</oddFooter>
  </headerFooter>
  <drawing r:id="rId2"/>
  <legacyDrawing r:id="rId3"/>
  <oleObjects>
    <mc:AlternateContent xmlns:mc="http://schemas.openxmlformats.org/markup-compatibility/2006">
      <mc:Choice Requires="x14">
        <oleObject progId="Package" shapeId="14384" r:id="rId4">
          <objectPr defaultSize="0" autoPict="0" r:id="rId5">
            <anchor moveWithCells="1" sizeWithCells="1">
              <from>
                <xdr:col>6</xdr:col>
                <xdr:colOff>438150</xdr:colOff>
                <xdr:row>67</xdr:row>
                <xdr:rowOff>95250</xdr:rowOff>
              </from>
              <to>
                <xdr:col>7</xdr:col>
                <xdr:colOff>361950</xdr:colOff>
                <xdr:row>71</xdr:row>
                <xdr:rowOff>133350</xdr:rowOff>
              </to>
            </anchor>
          </objectPr>
        </oleObject>
      </mc:Choice>
      <mc:Fallback>
        <oleObject progId="Package" shapeId="14384" r:id="rId4"/>
      </mc:Fallback>
    </mc:AlternateContent>
  </oleObjects>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1">
    <pageSetUpPr fitToPage="1"/>
  </sheetPr>
  <dimension ref="A1:EI86"/>
  <sheetViews>
    <sheetView zoomScale="90" zoomScaleNormal="90" workbookViewId="0">
      <selection sqref="A1:O2"/>
    </sheetView>
  </sheetViews>
  <sheetFormatPr defaultColWidth="8" defaultRowHeight="15" x14ac:dyDescent="0.2"/>
  <cols>
    <col min="1" max="1" width="31.125" style="54" customWidth="1"/>
    <col min="2" max="2" width="11.5" style="54" customWidth="1"/>
    <col min="3" max="3" width="10.75" style="54" customWidth="1"/>
    <col min="4" max="4" width="12.125" style="54" customWidth="1"/>
    <col min="5" max="5" width="11.5" style="54" customWidth="1"/>
    <col min="6" max="6" width="17.5" style="54" customWidth="1"/>
    <col min="7" max="7" width="21.5" style="54" customWidth="1"/>
    <col min="8" max="8" width="12.25" style="54" customWidth="1"/>
    <col min="9" max="9" width="10.75" style="54" customWidth="1"/>
    <col min="10" max="10" width="12.375" style="54" customWidth="1"/>
    <col min="11" max="11" width="12.5" style="54" customWidth="1"/>
    <col min="12" max="12" width="14.375" style="54" bestFit="1" customWidth="1"/>
    <col min="13" max="13" width="12.125" style="54" customWidth="1"/>
    <col min="14" max="14" width="10.375" style="54" customWidth="1"/>
    <col min="15" max="15" width="9.5" style="54" customWidth="1"/>
    <col min="16" max="16" width="10.25" style="54" hidden="1" customWidth="1"/>
    <col min="17" max="17" width="9.25" style="54" hidden="1" customWidth="1"/>
    <col min="18" max="18" width="9.375" style="54" customWidth="1"/>
    <col min="19" max="19" width="6.5" style="54" customWidth="1"/>
    <col min="20" max="20" width="13" style="54" customWidth="1"/>
    <col min="21" max="21" width="13.5" style="54" customWidth="1"/>
    <col min="22" max="22" width="11.75" style="54" customWidth="1"/>
    <col min="23" max="23" width="11.125" style="54" customWidth="1"/>
    <col min="24" max="24" width="12.75" style="54" customWidth="1"/>
    <col min="25" max="25" width="9.75" style="54" customWidth="1"/>
    <col min="26" max="26" width="7.375" style="54" customWidth="1"/>
    <col min="27" max="27" width="9.25" style="54" customWidth="1"/>
    <col min="28" max="28" width="10.125" style="54" customWidth="1"/>
    <col min="29" max="29" width="9.25" style="54" customWidth="1"/>
    <col min="30" max="30" width="9.375" style="54" customWidth="1"/>
    <col min="31" max="31" width="11.375" style="54" customWidth="1"/>
    <col min="32" max="32" width="8.375" style="54" customWidth="1"/>
    <col min="33" max="33" width="11.5" style="54" customWidth="1"/>
    <col min="34" max="34" width="9.375" style="54" customWidth="1"/>
    <col min="35" max="35" width="6.375" style="54" bestFit="1" customWidth="1"/>
    <col min="36" max="16384" width="8" style="54"/>
  </cols>
  <sheetData>
    <row r="1" spans="1:17" x14ac:dyDescent="0.2">
      <c r="A1" s="527" t="s">
        <v>298</v>
      </c>
      <c r="B1" s="528"/>
      <c r="C1" s="528"/>
      <c r="D1" s="528"/>
      <c r="E1" s="528"/>
      <c r="F1" s="528"/>
      <c r="G1" s="528"/>
      <c r="H1" s="528"/>
      <c r="I1" s="528"/>
      <c r="J1" s="528"/>
      <c r="K1" s="528"/>
      <c r="L1" s="528"/>
      <c r="M1" s="528"/>
      <c r="N1" s="528"/>
      <c r="O1" s="529"/>
    </row>
    <row r="2" spans="1:17" ht="15.75" thickBot="1" x14ac:dyDescent="0.25">
      <c r="A2" s="530"/>
      <c r="B2" s="531"/>
      <c r="C2" s="531"/>
      <c r="D2" s="531"/>
      <c r="E2" s="531"/>
      <c r="F2" s="531"/>
      <c r="G2" s="531"/>
      <c r="H2" s="531"/>
      <c r="I2" s="531"/>
      <c r="J2" s="531"/>
      <c r="K2" s="531"/>
      <c r="L2" s="531"/>
      <c r="M2" s="531"/>
      <c r="N2" s="531"/>
      <c r="O2" s="532"/>
    </row>
    <row r="3" spans="1:17" ht="15" customHeight="1" x14ac:dyDescent="0.2">
      <c r="A3" s="533" t="s">
        <v>70</v>
      </c>
      <c r="B3" s="534"/>
      <c r="C3" s="534"/>
      <c r="D3" s="535"/>
      <c r="E3" s="229"/>
      <c r="F3" s="205"/>
      <c r="G3" s="533" t="s">
        <v>71</v>
      </c>
      <c r="H3" s="534"/>
      <c r="I3" s="534"/>
      <c r="J3" s="534"/>
      <c r="K3" s="535"/>
      <c r="L3" s="207"/>
      <c r="M3" s="207"/>
      <c r="N3" s="207"/>
      <c r="O3" s="183"/>
    </row>
    <row r="4" spans="1:17" ht="15" customHeight="1" thickBot="1" x14ac:dyDescent="0.25">
      <c r="A4" s="536"/>
      <c r="B4" s="537"/>
      <c r="C4" s="537"/>
      <c r="D4" s="538"/>
      <c r="E4" s="230"/>
      <c r="F4" s="205"/>
      <c r="G4" s="545"/>
      <c r="H4" s="546"/>
      <c r="I4" s="546"/>
      <c r="J4" s="546"/>
      <c r="K4" s="547"/>
      <c r="L4" s="207"/>
      <c r="M4" s="207"/>
      <c r="N4" s="207"/>
      <c r="O4" s="190"/>
    </row>
    <row r="5" spans="1:17" ht="33.75" customHeight="1" x14ac:dyDescent="0.2">
      <c r="A5" s="208" t="s">
        <v>72</v>
      </c>
      <c r="B5" s="539" t="s">
        <v>73</v>
      </c>
      <c r="C5" s="540"/>
      <c r="D5" s="541"/>
      <c r="E5" s="205"/>
      <c r="F5" s="205"/>
      <c r="G5" s="656" t="s">
        <v>74</v>
      </c>
      <c r="H5" s="657"/>
      <c r="I5" s="657"/>
      <c r="J5" s="657"/>
      <c r="K5" s="658"/>
      <c r="L5" s="207"/>
      <c r="M5" s="207"/>
      <c r="N5" s="207"/>
      <c r="O5" s="190"/>
    </row>
    <row r="6" spans="1:17" ht="15" customHeight="1" x14ac:dyDescent="0.2">
      <c r="A6" s="208" t="s">
        <v>75</v>
      </c>
      <c r="B6" s="548" t="s">
        <v>76</v>
      </c>
      <c r="C6" s="540"/>
      <c r="D6" s="541"/>
      <c r="E6" s="205"/>
      <c r="F6" s="205"/>
      <c r="G6" s="208" t="s">
        <v>77</v>
      </c>
      <c r="H6" s="209"/>
      <c r="I6" s="209"/>
      <c r="J6" s="209"/>
      <c r="K6" s="220" t="s">
        <v>78</v>
      </c>
      <c r="L6" s="207"/>
      <c r="M6" s="207"/>
      <c r="N6" s="207"/>
      <c r="O6" s="190"/>
      <c r="P6" s="54" t="s">
        <v>79</v>
      </c>
      <c r="Q6" s="54" t="s">
        <v>80</v>
      </c>
    </row>
    <row r="7" spans="1:17" ht="15" customHeight="1" x14ac:dyDescent="0.2">
      <c r="A7" s="497" t="s">
        <v>81</v>
      </c>
      <c r="B7" s="550" t="s">
        <v>73</v>
      </c>
      <c r="C7" s="551"/>
      <c r="D7" s="552"/>
      <c r="E7" s="205"/>
      <c r="F7" s="205"/>
      <c r="G7" s="208" t="s">
        <v>82</v>
      </c>
      <c r="H7" s="209"/>
      <c r="I7" s="209"/>
      <c r="J7" s="209"/>
      <c r="K7" s="220" t="s">
        <v>78</v>
      </c>
      <c r="L7" s="207"/>
      <c r="M7" s="207"/>
      <c r="N7" s="207"/>
      <c r="O7" s="190"/>
      <c r="P7" s="54" t="s">
        <v>83</v>
      </c>
      <c r="Q7" s="54" t="s">
        <v>84</v>
      </c>
    </row>
    <row r="8" spans="1:17" ht="15" customHeight="1" x14ac:dyDescent="0.2">
      <c r="A8" s="497"/>
      <c r="B8" s="553"/>
      <c r="C8" s="554"/>
      <c r="D8" s="555"/>
      <c r="E8" s="205"/>
      <c r="F8" s="205"/>
      <c r="G8" s="208" t="s">
        <v>85</v>
      </c>
      <c r="H8" s="209"/>
      <c r="I8" s="209"/>
      <c r="J8" s="209"/>
      <c r="K8" s="220" t="s">
        <v>78</v>
      </c>
      <c r="L8" s="207"/>
      <c r="M8" s="207"/>
      <c r="N8" s="207"/>
      <c r="O8" s="190"/>
      <c r="P8" s="54" t="s">
        <v>78</v>
      </c>
      <c r="Q8" s="54" t="s">
        <v>78</v>
      </c>
    </row>
    <row r="9" spans="1:17" ht="15" customHeight="1" x14ac:dyDescent="0.2">
      <c r="A9" s="497" t="s">
        <v>86</v>
      </c>
      <c r="B9" s="550" t="s">
        <v>87</v>
      </c>
      <c r="C9" s="551"/>
      <c r="D9" s="552"/>
      <c r="E9" s="205"/>
      <c r="F9" s="205"/>
      <c r="G9" s="660" t="s">
        <v>88</v>
      </c>
      <c r="H9" s="661"/>
      <c r="I9" s="661"/>
      <c r="J9" s="662"/>
      <c r="K9" s="58" t="s">
        <v>78</v>
      </c>
      <c r="L9" s="207"/>
      <c r="M9" s="207"/>
      <c r="N9" s="207"/>
      <c r="O9" s="190"/>
    </row>
    <row r="10" spans="1:17" ht="15" customHeight="1" thickBot="1" x14ac:dyDescent="0.25">
      <c r="A10" s="659"/>
      <c r="B10" s="557"/>
      <c r="C10" s="558"/>
      <c r="D10" s="559"/>
      <c r="E10" s="205"/>
      <c r="F10" s="205"/>
      <c r="G10" s="660" t="s">
        <v>89</v>
      </c>
      <c r="H10" s="661"/>
      <c r="I10" s="661"/>
      <c r="J10" s="661"/>
      <c r="K10" s="663"/>
      <c r="L10" s="207"/>
      <c r="M10" s="207"/>
      <c r="N10" s="207"/>
      <c r="O10" s="190"/>
    </row>
    <row r="11" spans="1:17" ht="15" customHeight="1" x14ac:dyDescent="0.2">
      <c r="A11" s="570" t="s">
        <v>90</v>
      </c>
      <c r="B11" s="571"/>
      <c r="C11" s="571"/>
      <c r="D11" s="572"/>
      <c r="E11" s="205"/>
      <c r="F11" s="205"/>
      <c r="G11" s="497" t="s">
        <v>91</v>
      </c>
      <c r="H11" s="498"/>
      <c r="I11" s="498"/>
      <c r="J11" s="210" t="s">
        <v>92</v>
      </c>
      <c r="K11" s="59" t="s">
        <v>78</v>
      </c>
      <c r="L11" s="207"/>
      <c r="M11" s="207"/>
      <c r="N11" s="207"/>
      <c r="O11" s="190"/>
    </row>
    <row r="12" spans="1:17" ht="15" customHeight="1" x14ac:dyDescent="0.2">
      <c r="A12" s="573"/>
      <c r="B12" s="574"/>
      <c r="C12" s="574"/>
      <c r="D12" s="575"/>
      <c r="E12" s="205"/>
      <c r="F12" s="205"/>
      <c r="G12" s="497" t="s">
        <v>94</v>
      </c>
      <c r="H12" s="498"/>
      <c r="I12" s="498"/>
      <c r="J12" s="211" t="s">
        <v>92</v>
      </c>
      <c r="K12" s="59" t="s">
        <v>78</v>
      </c>
      <c r="L12" s="624" t="s">
        <v>93</v>
      </c>
      <c r="M12" s="625"/>
      <c r="N12" s="625"/>
      <c r="O12" s="626"/>
    </row>
    <row r="13" spans="1:17" ht="33" customHeight="1" thickBot="1" x14ac:dyDescent="0.25">
      <c r="A13" s="576"/>
      <c r="B13" s="577"/>
      <c r="C13" s="577"/>
      <c r="D13" s="578"/>
      <c r="E13" s="205"/>
      <c r="F13" s="205"/>
      <c r="G13" s="582" t="s">
        <v>95</v>
      </c>
      <c r="H13" s="583"/>
      <c r="I13" s="583"/>
      <c r="J13" s="583"/>
      <c r="K13" s="60" t="s">
        <v>78</v>
      </c>
      <c r="L13" s="624"/>
      <c r="M13" s="625"/>
      <c r="N13" s="625"/>
      <c r="O13" s="626"/>
    </row>
    <row r="14" spans="1:17" ht="15" customHeight="1" x14ac:dyDescent="0.2">
      <c r="A14" s="61" t="s">
        <v>96</v>
      </c>
      <c r="B14" s="62" t="s">
        <v>97</v>
      </c>
      <c r="C14" s="63" t="s">
        <v>98</v>
      </c>
      <c r="D14" s="64"/>
      <c r="E14" s="205"/>
      <c r="F14" s="205"/>
      <c r="G14" s="666" t="s">
        <v>99</v>
      </c>
      <c r="H14" s="661"/>
      <c r="I14" s="661"/>
      <c r="J14" s="661"/>
      <c r="K14" s="662"/>
      <c r="L14" s="624"/>
      <c r="M14" s="625"/>
      <c r="N14" s="625"/>
      <c r="O14" s="626"/>
    </row>
    <row r="15" spans="1:17" ht="15" customHeight="1" thickBot="1" x14ac:dyDescent="0.3">
      <c r="A15" s="65" t="s">
        <v>100</v>
      </c>
      <c r="B15" s="66" t="s">
        <v>97</v>
      </c>
      <c r="C15" s="67" t="s">
        <v>101</v>
      </c>
      <c r="D15" s="68"/>
      <c r="E15" s="205"/>
      <c r="F15" s="205"/>
      <c r="G15" s="212" t="s">
        <v>102</v>
      </c>
      <c r="H15" s="213"/>
      <c r="I15" s="214"/>
      <c r="J15" s="215" t="s">
        <v>103</v>
      </c>
      <c r="K15" s="158">
        <v>0.99</v>
      </c>
      <c r="L15" s="624"/>
      <c r="M15" s="625"/>
      <c r="N15" s="625"/>
      <c r="O15" s="626"/>
    </row>
    <row r="16" spans="1:17" ht="15" customHeight="1" thickBot="1" x14ac:dyDescent="0.25">
      <c r="A16" s="205"/>
      <c r="B16" s="205"/>
      <c r="C16" s="205"/>
      <c r="D16" s="205"/>
      <c r="E16" s="205"/>
      <c r="F16" s="205"/>
      <c r="G16" s="216" t="s">
        <v>104</v>
      </c>
      <c r="H16" s="217"/>
      <c r="I16" s="218"/>
      <c r="J16" s="219" t="s">
        <v>103</v>
      </c>
      <c r="K16" s="159">
        <v>0.95</v>
      </c>
      <c r="L16" s="207"/>
      <c r="M16" s="207"/>
      <c r="N16" s="207"/>
      <c r="O16" s="190"/>
    </row>
    <row r="17" spans="1:139" ht="15" customHeight="1" thickBot="1" x14ac:dyDescent="0.25">
      <c r="A17" s="205"/>
      <c r="B17" s="205"/>
      <c r="C17" s="205"/>
      <c r="D17" s="205"/>
      <c r="E17" s="205"/>
      <c r="F17" s="205"/>
      <c r="G17" s="186"/>
      <c r="H17" s="186"/>
      <c r="I17" s="207"/>
      <c r="J17" s="207"/>
      <c r="K17" s="207"/>
      <c r="L17" s="207"/>
      <c r="M17" s="207"/>
      <c r="N17" s="207"/>
      <c r="O17" s="190"/>
    </row>
    <row r="18" spans="1:139" s="69" customFormat="1" ht="21" thickBot="1" x14ac:dyDescent="0.35">
      <c r="A18" s="564" t="s">
        <v>105</v>
      </c>
      <c r="B18" s="565"/>
      <c r="C18" s="565"/>
      <c r="D18" s="565"/>
      <c r="E18" s="565"/>
      <c r="F18" s="565"/>
      <c r="G18" s="565"/>
      <c r="H18" s="565"/>
      <c r="I18" s="565"/>
      <c r="J18" s="565"/>
      <c r="K18" s="565"/>
      <c r="L18" s="565"/>
      <c r="M18" s="565"/>
      <c r="N18" s="565"/>
      <c r="O18" s="566"/>
      <c r="P18" s="54"/>
      <c r="Q18" s="54"/>
      <c r="R18" s="54"/>
      <c r="S18" s="54"/>
      <c r="T18" s="54"/>
      <c r="U18" s="54"/>
      <c r="V18" s="54"/>
      <c r="W18" s="54"/>
      <c r="X18" s="54"/>
      <c r="Y18" s="54"/>
      <c r="Z18" s="54"/>
      <c r="AA18" s="54"/>
      <c r="AB18" s="54"/>
      <c r="AC18" s="54"/>
      <c r="AD18" s="54"/>
      <c r="AE18" s="54"/>
      <c r="AF18" s="54"/>
      <c r="AG18" s="54"/>
      <c r="AH18" s="54"/>
      <c r="AI18" s="54"/>
      <c r="AJ18" s="54"/>
      <c r="AK18" s="54"/>
      <c r="AL18" s="54"/>
      <c r="AM18" s="54"/>
      <c r="AN18" s="54"/>
      <c r="AO18" s="54"/>
      <c r="AP18" s="54"/>
      <c r="AQ18" s="54"/>
      <c r="AR18" s="54"/>
      <c r="AS18" s="54"/>
      <c r="AT18" s="54"/>
      <c r="AU18" s="54"/>
      <c r="AV18" s="54"/>
      <c r="AW18" s="54"/>
      <c r="AX18" s="54"/>
      <c r="AY18" s="54"/>
      <c r="AZ18" s="54"/>
      <c r="BA18" s="54"/>
      <c r="BB18" s="54"/>
      <c r="BC18" s="54"/>
      <c r="BD18" s="54"/>
      <c r="BE18" s="54"/>
      <c r="BF18" s="54"/>
      <c r="BG18" s="54"/>
      <c r="BH18" s="54"/>
      <c r="BI18" s="54"/>
      <c r="BJ18" s="54"/>
      <c r="BK18" s="54"/>
      <c r="BL18" s="54"/>
      <c r="BM18" s="54"/>
      <c r="BN18" s="54"/>
      <c r="BO18" s="54"/>
      <c r="BP18" s="54"/>
      <c r="BQ18" s="54"/>
      <c r="BR18" s="54"/>
      <c r="BS18" s="54"/>
      <c r="BT18" s="54"/>
      <c r="BU18" s="54"/>
      <c r="BV18" s="54"/>
      <c r="BW18" s="54"/>
      <c r="BX18" s="54"/>
      <c r="BY18" s="54"/>
      <c r="BZ18" s="54"/>
      <c r="CA18" s="54"/>
      <c r="CB18" s="54"/>
      <c r="CC18" s="54"/>
      <c r="CD18" s="54"/>
      <c r="CE18" s="54"/>
      <c r="CF18" s="54"/>
      <c r="CG18" s="54"/>
      <c r="CH18" s="54"/>
      <c r="CI18" s="54"/>
      <c r="CJ18" s="54"/>
      <c r="CK18" s="54"/>
      <c r="CL18" s="54"/>
      <c r="CM18" s="54"/>
      <c r="CN18" s="54"/>
      <c r="CO18" s="54"/>
      <c r="CP18" s="54"/>
      <c r="CQ18" s="54"/>
      <c r="CR18" s="54"/>
      <c r="CS18" s="54"/>
      <c r="CT18" s="54"/>
      <c r="CU18" s="54"/>
      <c r="CV18" s="54"/>
      <c r="CW18" s="54"/>
      <c r="CX18" s="54"/>
      <c r="CY18" s="54"/>
      <c r="CZ18" s="54"/>
      <c r="DA18" s="54"/>
      <c r="DB18" s="54"/>
      <c r="DC18" s="54"/>
      <c r="DD18" s="54"/>
      <c r="DE18" s="54"/>
      <c r="DF18" s="54"/>
      <c r="DG18" s="54"/>
      <c r="DH18" s="54"/>
      <c r="DI18" s="54"/>
      <c r="DJ18" s="54"/>
      <c r="DK18" s="54"/>
      <c r="DL18" s="54"/>
      <c r="DM18" s="54"/>
      <c r="DN18" s="54"/>
      <c r="DO18" s="54"/>
      <c r="DP18" s="54"/>
      <c r="DQ18" s="54"/>
      <c r="DR18" s="54"/>
      <c r="DS18" s="54"/>
      <c r="DT18" s="54"/>
      <c r="DU18" s="54"/>
      <c r="DV18" s="54"/>
      <c r="DW18" s="54"/>
      <c r="DX18" s="54"/>
      <c r="DY18" s="54"/>
      <c r="DZ18" s="54"/>
      <c r="EA18" s="54"/>
      <c r="EB18" s="54"/>
      <c r="EC18" s="54"/>
      <c r="ED18" s="54"/>
      <c r="EE18" s="54"/>
      <c r="EF18" s="54"/>
      <c r="EG18" s="54"/>
      <c r="EH18" s="54"/>
      <c r="EI18" s="54"/>
    </row>
    <row r="19" spans="1:139" ht="18" x14ac:dyDescent="0.25">
      <c r="A19" s="160" t="s">
        <v>106</v>
      </c>
      <c r="B19" s="70"/>
      <c r="C19" s="70"/>
      <c r="D19" s="70"/>
      <c r="E19" s="181"/>
      <c r="F19" s="181"/>
      <c r="G19" s="161" t="s">
        <v>107</v>
      </c>
      <c r="H19" s="70"/>
      <c r="I19" s="70"/>
      <c r="J19" s="70"/>
      <c r="K19" s="70"/>
      <c r="L19" s="181"/>
      <c r="M19" s="181"/>
      <c r="N19" s="181"/>
      <c r="O19" s="183"/>
    </row>
    <row r="20" spans="1:139" ht="15" customHeight="1" x14ac:dyDescent="0.25">
      <c r="A20" s="184"/>
      <c r="B20" s="185" t="s">
        <v>108</v>
      </c>
      <c r="C20" s="185" t="s">
        <v>109</v>
      </c>
      <c r="D20" s="185" t="s">
        <v>110</v>
      </c>
      <c r="E20" s="186"/>
      <c r="F20" s="187"/>
      <c r="G20" s="188"/>
      <c r="H20" s="189"/>
      <c r="I20" s="185" t="s">
        <v>108</v>
      </c>
      <c r="J20" s="185" t="s">
        <v>109</v>
      </c>
      <c r="K20" s="185" t="s">
        <v>110</v>
      </c>
      <c r="L20" s="186"/>
      <c r="M20" s="186"/>
      <c r="N20" s="186"/>
      <c r="O20" s="190"/>
    </row>
    <row r="21" spans="1:139" ht="15" customHeight="1" x14ac:dyDescent="0.25">
      <c r="A21" s="418" t="s">
        <v>111</v>
      </c>
      <c r="B21" s="71" t="str">
        <f>K6</f>
        <v>*</v>
      </c>
      <c r="C21" s="71" t="str">
        <f>K7</f>
        <v>*</v>
      </c>
      <c r="D21" s="71" t="str">
        <f>K8</f>
        <v>*</v>
      </c>
      <c r="E21" s="202"/>
      <c r="F21" s="187"/>
      <c r="G21" s="199" t="s">
        <v>112</v>
      </c>
      <c r="H21" s="193"/>
      <c r="I21" s="204"/>
      <c r="J21" s="204"/>
      <c r="K21" s="203"/>
      <c r="L21" s="186"/>
      <c r="M21" s="186"/>
      <c r="N21" s="186"/>
      <c r="O21" s="190"/>
    </row>
    <row r="22" spans="1:139" ht="15" customHeight="1" x14ac:dyDescent="0.2">
      <c r="A22" s="191"/>
      <c r="B22" s="193"/>
      <c r="C22" s="204"/>
      <c r="D22" s="204"/>
      <c r="E22" s="203"/>
      <c r="F22" s="187"/>
      <c r="G22" s="74" t="s">
        <v>113</v>
      </c>
      <c r="H22" s="74"/>
      <c r="I22" s="71" t="str">
        <f>IF($C24="--","--",6.57-0.0118*$C24+0.00012*($C24^2))</f>
        <v>--</v>
      </c>
      <c r="J22" s="71" t="str">
        <f>IF($D24="--","--",6.57-0.0118*$D24+0.00012*($D24^2))</f>
        <v>--</v>
      </c>
      <c r="K22" s="71" t="str">
        <f>IF($D24="--","--",6.57-0.0118*$D24+0.00012*($D24^2))</f>
        <v>--</v>
      </c>
      <c r="L22" s="186"/>
      <c r="M22" s="186"/>
      <c r="N22" s="186"/>
      <c r="O22" s="190"/>
    </row>
    <row r="23" spans="1:139" ht="15" customHeight="1" x14ac:dyDescent="0.25">
      <c r="A23" s="192" t="s">
        <v>114</v>
      </c>
      <c r="B23" s="193"/>
      <c r="C23" s="204" t="s">
        <v>115</v>
      </c>
      <c r="D23" s="204" t="s">
        <v>116</v>
      </c>
      <c r="E23" s="203"/>
      <c r="F23" s="187"/>
      <c r="G23" s="74" t="s">
        <v>117</v>
      </c>
      <c r="H23" s="74"/>
      <c r="I23" s="71" t="str">
        <f>IF($C25="--","--",1/(1+10^(I22-$C25)))</f>
        <v>--</v>
      </c>
      <c r="J23" s="71" t="str">
        <f>IF($D25="--","--",1/(1+10^(J22-$D25)))</f>
        <v>--</v>
      </c>
      <c r="K23" s="71" t="str">
        <f>IF($D25="--","--",1/(1+10^(K22-$D25)))</f>
        <v>--</v>
      </c>
      <c r="L23" s="186"/>
      <c r="M23" s="186"/>
      <c r="N23" s="186"/>
      <c r="O23" s="190"/>
    </row>
    <row r="24" spans="1:139" ht="15" customHeight="1" x14ac:dyDescent="0.2">
      <c r="A24" s="418" t="s">
        <v>17</v>
      </c>
      <c r="B24" s="75" t="s">
        <v>25</v>
      </c>
      <c r="C24" s="76" t="str">
        <f>'1. Ambient'!AA26</f>
        <v>--</v>
      </c>
      <c r="D24" s="76" t="str">
        <f>'1. Ambient'!AA26</f>
        <v>--</v>
      </c>
      <c r="E24" s="202"/>
      <c r="F24" s="187"/>
      <c r="G24" s="74" t="s">
        <v>118</v>
      </c>
      <c r="H24" s="77" t="s">
        <v>119</v>
      </c>
      <c r="I24" s="71" t="str">
        <f>IF($C26="--","--",$C26/I23)</f>
        <v>--</v>
      </c>
      <c r="J24" s="71" t="str">
        <f>IF($D26="--","--",$D26/J23)</f>
        <v>--</v>
      </c>
      <c r="K24" s="71" t="str">
        <f>IF($D26="--","--",$D26/K23)</f>
        <v>--</v>
      </c>
      <c r="L24" s="186"/>
      <c r="M24" s="186"/>
      <c r="N24" s="186"/>
      <c r="O24" s="190"/>
    </row>
    <row r="25" spans="1:139" ht="15" customHeight="1" x14ac:dyDescent="0.2">
      <c r="A25" s="418" t="s">
        <v>18</v>
      </c>
      <c r="B25" s="75"/>
      <c r="C25" s="76" t="str">
        <f>'1. Ambient'!AA27</f>
        <v>--</v>
      </c>
      <c r="D25" s="76" t="str">
        <f>'1. Ambient'!AA27</f>
        <v>--</v>
      </c>
      <c r="E25" s="202"/>
      <c r="F25" s="187"/>
      <c r="G25" s="186"/>
      <c r="H25" s="186"/>
      <c r="I25" s="186"/>
      <c r="J25" s="186"/>
      <c r="K25" s="186"/>
      <c r="L25" s="186"/>
      <c r="M25" s="186"/>
      <c r="N25" s="186"/>
      <c r="O25" s="190"/>
    </row>
    <row r="26" spans="1:139" ht="15" customHeight="1" x14ac:dyDescent="0.25">
      <c r="A26" s="418" t="s">
        <v>19</v>
      </c>
      <c r="B26" s="78" t="s">
        <v>119</v>
      </c>
      <c r="C26" s="76" t="str">
        <f>IF(C25&gt;C30,'1. Ambient'!$AA28,'1. Ambient'!$Z28)</f>
        <v>--</v>
      </c>
      <c r="D26" s="76" t="str">
        <f>IF(D25&gt;D30,'1. Ambient'!$AA28,'1. Ambient'!$Z28)</f>
        <v>--</v>
      </c>
      <c r="E26" s="202"/>
      <c r="F26" s="187"/>
      <c r="G26" s="199" t="s">
        <v>120</v>
      </c>
      <c r="H26" s="193"/>
      <c r="I26" s="204"/>
      <c r="J26" s="204"/>
      <c r="K26" s="203"/>
      <c r="L26" s="186"/>
      <c r="M26" s="186"/>
      <c r="N26" s="186"/>
      <c r="O26" s="190"/>
    </row>
    <row r="27" spans="1:139" ht="15" customHeight="1" x14ac:dyDescent="0.2">
      <c r="A27" s="191"/>
      <c r="B27" s="226"/>
      <c r="C27" s="227"/>
      <c r="D27" s="227"/>
      <c r="E27" s="202"/>
      <c r="F27" s="187"/>
      <c r="G27" s="74" t="s">
        <v>113</v>
      </c>
      <c r="H27" s="74"/>
      <c r="I27" s="71" t="str">
        <f>IF($C29="--","--",6.57-0.0118*$C29+0.00012*($C29^2))</f>
        <v>--</v>
      </c>
      <c r="J27" s="71" t="str">
        <f>IF($D29="--","--",6.57-0.0118*$D29+0.00012*($D29^2))</f>
        <v>--</v>
      </c>
      <c r="K27" s="71" t="str">
        <f>IF($D29="--","--",6.57-0.0118*$D29+0.00012*($D29^2))</f>
        <v>--</v>
      </c>
      <c r="L27" s="186"/>
      <c r="M27" s="186"/>
      <c r="N27" s="186"/>
      <c r="O27" s="190"/>
    </row>
    <row r="28" spans="1:139" ht="15" customHeight="1" x14ac:dyDescent="0.25">
      <c r="A28" s="192" t="s">
        <v>121</v>
      </c>
      <c r="B28" s="193"/>
      <c r="C28" s="228"/>
      <c r="D28" s="228"/>
      <c r="E28" s="203"/>
      <c r="F28" s="187"/>
      <c r="G28" s="74" t="s">
        <v>117</v>
      </c>
      <c r="H28" s="74"/>
      <c r="I28" s="71" t="str">
        <f>IF($C30="--","--",1/(1+10^(I27-$C30)))</f>
        <v>--</v>
      </c>
      <c r="J28" s="71" t="str">
        <f>IF($D30="--","--",1/(1+10^(J27-$D30)))</f>
        <v>--</v>
      </c>
      <c r="K28" s="71" t="str">
        <f>IF($D30="--","--",1/(1+10^(K27-$D30)))</f>
        <v>--</v>
      </c>
      <c r="L28" s="186"/>
      <c r="M28" s="186"/>
      <c r="N28" s="186"/>
      <c r="O28" s="190"/>
    </row>
    <row r="29" spans="1:139" ht="15" customHeight="1" x14ac:dyDescent="0.2">
      <c r="A29" s="418" t="s">
        <v>17</v>
      </c>
      <c r="B29" s="82" t="s">
        <v>25</v>
      </c>
      <c r="C29" s="76" t="str">
        <f>'2. Effluent'!W17</f>
        <v>--</v>
      </c>
      <c r="D29" s="76" t="str">
        <f>'2. Effluent'!W17</f>
        <v>--</v>
      </c>
      <c r="E29" s="202"/>
      <c r="F29" s="187"/>
      <c r="G29" s="74" t="s">
        <v>118</v>
      </c>
      <c r="H29" s="77" t="s">
        <v>119</v>
      </c>
      <c r="I29" s="71" t="str">
        <f>IF($C31="--","--",$C31/I28)</f>
        <v>--</v>
      </c>
      <c r="J29" s="71" t="str">
        <f>IF($D31="--","--",$D31/J28)</f>
        <v>--</v>
      </c>
      <c r="K29" s="71" t="str">
        <f>IF($D31="--","--",$D31/K28)</f>
        <v>--</v>
      </c>
      <c r="L29" s="186"/>
      <c r="M29" s="186"/>
      <c r="N29" s="186"/>
      <c r="O29" s="190"/>
    </row>
    <row r="30" spans="1:139" ht="15" customHeight="1" x14ac:dyDescent="0.2">
      <c r="A30" s="418" t="s">
        <v>18</v>
      </c>
      <c r="B30" s="82"/>
      <c r="C30" s="76" t="str">
        <f>'2. Effluent'!W18</f>
        <v>--</v>
      </c>
      <c r="D30" s="76" t="str">
        <f>'2. Effluent'!W18</f>
        <v>--</v>
      </c>
      <c r="E30" s="202"/>
      <c r="F30" s="187"/>
      <c r="G30" s="186"/>
      <c r="H30" s="186"/>
      <c r="I30" s="186"/>
      <c r="J30" s="186"/>
      <c r="K30" s="186"/>
      <c r="L30" s="186"/>
      <c r="M30" s="186"/>
      <c r="N30" s="186"/>
      <c r="O30" s="190"/>
    </row>
    <row r="31" spans="1:139" ht="15" customHeight="1" x14ac:dyDescent="0.25">
      <c r="A31" s="418" t="s">
        <v>19</v>
      </c>
      <c r="B31" s="77" t="s">
        <v>119</v>
      </c>
      <c r="C31" s="76" t="str">
        <f>IF(C$30&gt;C$25,'2. Effluent'!$W19,'2. Effluent'!$V19)</f>
        <v>--</v>
      </c>
      <c r="D31" s="76" t="str">
        <f>IF(D$30&gt;D$25,'2. Effluent'!$W19,'2. Effluent'!$V19)</f>
        <v>--</v>
      </c>
      <c r="E31" s="202"/>
      <c r="F31" s="187"/>
      <c r="G31" s="199" t="s">
        <v>122</v>
      </c>
      <c r="H31" s="193"/>
      <c r="I31" s="204"/>
      <c r="J31" s="204"/>
      <c r="K31" s="203"/>
      <c r="L31" s="186"/>
      <c r="M31" s="186"/>
      <c r="N31" s="186"/>
      <c r="O31" s="190"/>
    </row>
    <row r="32" spans="1:139" ht="15" customHeight="1" x14ac:dyDescent="0.2">
      <c r="A32" s="191"/>
      <c r="B32" s="186"/>
      <c r="C32" s="186"/>
      <c r="D32" s="194"/>
      <c r="E32" s="186"/>
      <c r="F32" s="187"/>
      <c r="G32" s="83" t="s">
        <v>17</v>
      </c>
      <c r="H32" s="82" t="s">
        <v>25</v>
      </c>
      <c r="I32" s="71" t="str">
        <f>IF($C24="--","--",$C24+($C29-$C24)/B21)</f>
        <v>--</v>
      </c>
      <c r="J32" s="71" t="str">
        <f>IF($D24="--","--",$D24+($D29-$D24)/$C21)</f>
        <v>--</v>
      </c>
      <c r="K32" s="71" t="str">
        <f>IF($D24="--","--",$D24+($D29-$D24)/$D21)</f>
        <v>--</v>
      </c>
      <c r="L32" s="186"/>
      <c r="M32" s="186"/>
      <c r="N32" s="186"/>
      <c r="O32" s="190"/>
    </row>
    <row r="33" spans="1:139" ht="15" customHeight="1" x14ac:dyDescent="0.2">
      <c r="A33" s="563" t="s">
        <v>123</v>
      </c>
      <c r="B33" s="563"/>
      <c r="C33" s="563"/>
      <c r="D33" s="563"/>
      <c r="E33" s="563"/>
      <c r="F33" s="187"/>
      <c r="G33" s="83" t="s">
        <v>19</v>
      </c>
      <c r="H33" s="77" t="s">
        <v>119</v>
      </c>
      <c r="I33" s="71" t="str">
        <f>IF($C26="--","--",$C26+($C31-$C26)/B21)</f>
        <v>--</v>
      </c>
      <c r="J33" s="71" t="str">
        <f>IF($D26="--","--",$D26+($D31-$D26)/C21)</f>
        <v>--</v>
      </c>
      <c r="K33" s="71" t="str">
        <f>IF(D26="--","--",D26+(D31-D26)/D21)</f>
        <v>--</v>
      </c>
      <c r="L33" s="186"/>
      <c r="M33" s="186"/>
      <c r="N33" s="186"/>
      <c r="O33" s="190"/>
    </row>
    <row r="34" spans="1:139" ht="15" customHeight="1" x14ac:dyDescent="0.2">
      <c r="A34" s="563"/>
      <c r="B34" s="563"/>
      <c r="C34" s="563"/>
      <c r="D34" s="563"/>
      <c r="E34" s="563"/>
      <c r="F34" s="187"/>
      <c r="G34" s="74" t="s">
        <v>118</v>
      </c>
      <c r="H34" s="77" t="s">
        <v>119</v>
      </c>
      <c r="I34" s="71" t="str">
        <f>IF(I24="--","--",I24+(I29-I24)/B21)</f>
        <v>--</v>
      </c>
      <c r="J34" s="71" t="str">
        <f>IF(J24="--","--",J24+(J29-J24)/C21)</f>
        <v>--</v>
      </c>
      <c r="K34" s="71" t="str">
        <f>IF(K24="--","--",K24+(K29-K24)/D21)</f>
        <v>--</v>
      </c>
      <c r="L34" s="186"/>
      <c r="M34" s="186"/>
      <c r="N34" s="186"/>
      <c r="O34" s="190"/>
    </row>
    <row r="35" spans="1:139" ht="15" customHeight="1" x14ac:dyDescent="0.2">
      <c r="A35" s="563"/>
      <c r="B35" s="563"/>
      <c r="C35" s="563"/>
      <c r="D35" s="563"/>
      <c r="E35" s="563"/>
      <c r="F35" s="187"/>
      <c r="G35" s="74" t="s">
        <v>113</v>
      </c>
      <c r="H35" s="74"/>
      <c r="I35" s="71" t="str">
        <f>IF(I32="--","--",6.57-0.0118*I32+0.00012*(I32^2))</f>
        <v>--</v>
      </c>
      <c r="J35" s="71" t="str">
        <f>IF(J32="--","--",6.57-0.0118*J32+0.00012*(J32^2))</f>
        <v>--</v>
      </c>
      <c r="K35" s="71" t="str">
        <f>IF(K32="--","--",6.57-0.0118*K32+0.00012*(K32^2))</f>
        <v>--</v>
      </c>
      <c r="L35" s="186"/>
      <c r="M35" s="186"/>
      <c r="N35" s="186"/>
      <c r="O35" s="190"/>
    </row>
    <row r="36" spans="1:139" ht="15" customHeight="1" x14ac:dyDescent="0.2">
      <c r="A36" s="186"/>
      <c r="B36" s="195"/>
      <c r="C36" s="195"/>
      <c r="D36" s="195"/>
      <c r="E36" s="195"/>
      <c r="F36" s="187"/>
      <c r="G36" s="83" t="s">
        <v>18</v>
      </c>
      <c r="H36" s="74"/>
      <c r="I36" s="71" t="str">
        <f>IF(I33="--","--",I35-LOG((I34/I33)-1))</f>
        <v>--</v>
      </c>
      <c r="J36" s="71" t="str">
        <f>IF(J33="--","--",J35-LOG((J34/J33)-1))</f>
        <v>--</v>
      </c>
      <c r="K36" s="71" t="str">
        <f>IF(K33="--","--",K35-LOG((K34/K33)-1))</f>
        <v>--</v>
      </c>
      <c r="L36" s="186"/>
      <c r="M36" s="186"/>
      <c r="N36" s="186"/>
      <c r="O36" s="190"/>
    </row>
    <row r="37" spans="1:139" ht="15" customHeight="1" x14ac:dyDescent="0.2">
      <c r="A37" s="584" t="s">
        <v>203</v>
      </c>
      <c r="B37" s="584"/>
      <c r="C37" s="584"/>
      <c r="D37" s="584"/>
      <c r="E37" s="584"/>
      <c r="F37" s="187"/>
      <c r="G37" s="74" t="s">
        <v>125</v>
      </c>
      <c r="H37" s="82" t="s">
        <v>92</v>
      </c>
      <c r="I37" s="71" t="str">
        <f>IF(K$9="salt",(K$12+(K6-1)*K$11)/K6,"--")</f>
        <v>--</v>
      </c>
      <c r="J37" s="71" t="str">
        <f>IF($K$9="salt",($K$12+($K$7-1)*$K$11)/$K$7,"--")</f>
        <v>--</v>
      </c>
      <c r="K37" s="186"/>
      <c r="L37" s="186"/>
      <c r="M37" s="186"/>
      <c r="N37" s="186"/>
      <c r="O37" s="190"/>
    </row>
    <row r="38" spans="1:139" ht="15" customHeight="1" thickBot="1" x14ac:dyDescent="0.25">
      <c r="A38" s="585"/>
      <c r="B38" s="585"/>
      <c r="C38" s="585"/>
      <c r="D38" s="585"/>
      <c r="E38" s="585"/>
      <c r="F38" s="196"/>
      <c r="G38" s="196"/>
      <c r="H38" s="196"/>
      <c r="I38" s="196"/>
      <c r="J38" s="196"/>
      <c r="K38" s="196"/>
      <c r="L38" s="197"/>
      <c r="M38" s="197"/>
      <c r="N38" s="197"/>
      <c r="O38" s="198"/>
    </row>
    <row r="39" spans="1:139" s="86" customFormat="1" ht="21" thickBot="1" x14ac:dyDescent="0.2">
      <c r="A39" s="519" t="s">
        <v>1</v>
      </c>
      <c r="B39" s="520"/>
      <c r="C39" s="520"/>
      <c r="D39" s="520"/>
      <c r="E39" s="520"/>
      <c r="F39" s="520"/>
      <c r="G39" s="520"/>
      <c r="H39" s="520"/>
      <c r="I39" s="520"/>
      <c r="J39" s="520"/>
      <c r="K39" s="520"/>
      <c r="L39" s="520"/>
      <c r="M39" s="520"/>
      <c r="N39" s="520"/>
      <c r="O39" s="521"/>
      <c r="P39" s="85"/>
      <c r="Q39" s="85"/>
      <c r="R39" s="85"/>
      <c r="S39" s="85"/>
      <c r="T39" s="85"/>
      <c r="U39" s="85"/>
      <c r="V39" s="85"/>
      <c r="W39" s="85"/>
      <c r="X39" s="85"/>
      <c r="Y39" s="85"/>
      <c r="Z39" s="85"/>
      <c r="AA39" s="85"/>
      <c r="AB39" s="85"/>
      <c r="AC39" s="85"/>
      <c r="AD39" s="85"/>
      <c r="AE39" s="85"/>
      <c r="AF39" s="85"/>
      <c r="AG39" s="85"/>
      <c r="AH39" s="85"/>
      <c r="AI39" s="85"/>
      <c r="AJ39" s="85"/>
      <c r="AK39" s="85"/>
      <c r="AL39" s="85"/>
      <c r="AM39" s="85"/>
      <c r="AN39" s="85"/>
      <c r="AO39" s="85"/>
      <c r="AP39" s="85"/>
      <c r="AQ39" s="85"/>
      <c r="AR39" s="85"/>
      <c r="AS39" s="85"/>
      <c r="AT39" s="85"/>
      <c r="AU39" s="85"/>
      <c r="AV39" s="85"/>
      <c r="AW39" s="85"/>
      <c r="AX39" s="85"/>
      <c r="AY39" s="85"/>
      <c r="AZ39" s="85"/>
      <c r="BA39" s="85"/>
      <c r="BB39" s="85"/>
      <c r="BC39" s="85"/>
      <c r="BD39" s="85"/>
      <c r="BE39" s="85"/>
      <c r="BF39" s="85"/>
      <c r="BG39" s="85"/>
      <c r="BH39" s="85"/>
      <c r="BI39" s="85"/>
      <c r="BJ39" s="85"/>
      <c r="BK39" s="85"/>
      <c r="BL39" s="85"/>
      <c r="BM39" s="85"/>
      <c r="BN39" s="85"/>
      <c r="BO39" s="85"/>
      <c r="BP39" s="85"/>
      <c r="BQ39" s="85"/>
      <c r="BR39" s="85"/>
      <c r="BS39" s="85"/>
      <c r="BT39" s="85"/>
      <c r="BU39" s="85"/>
      <c r="BV39" s="85"/>
      <c r="BW39" s="85"/>
      <c r="BX39" s="85"/>
      <c r="BY39" s="85"/>
      <c r="BZ39" s="85"/>
      <c r="CA39" s="85"/>
      <c r="CB39" s="85"/>
      <c r="CC39" s="85"/>
      <c r="CD39" s="85"/>
      <c r="CE39" s="85"/>
      <c r="CF39" s="85"/>
      <c r="CG39" s="85"/>
      <c r="CH39" s="85"/>
      <c r="CI39" s="85"/>
      <c r="CJ39" s="85"/>
      <c r="CK39" s="85"/>
      <c r="CL39" s="85"/>
      <c r="CM39" s="85"/>
      <c r="CN39" s="85"/>
      <c r="CO39" s="85"/>
      <c r="CP39" s="85"/>
      <c r="CQ39" s="85"/>
      <c r="CR39" s="85"/>
      <c r="CS39" s="85"/>
      <c r="CT39" s="85"/>
      <c r="CU39" s="85"/>
      <c r="CV39" s="85"/>
      <c r="CW39" s="85"/>
      <c r="CX39" s="85"/>
      <c r="CY39" s="85"/>
      <c r="CZ39" s="85"/>
      <c r="DA39" s="85"/>
      <c r="DB39" s="85"/>
      <c r="DC39" s="85"/>
      <c r="DD39" s="85"/>
      <c r="DE39" s="85"/>
      <c r="DF39" s="85"/>
      <c r="DG39" s="85"/>
      <c r="DH39" s="85"/>
      <c r="DI39" s="85"/>
      <c r="DJ39" s="85"/>
      <c r="DK39" s="85"/>
      <c r="DL39" s="85"/>
      <c r="DM39" s="85"/>
      <c r="DN39" s="85"/>
      <c r="DO39" s="85"/>
      <c r="DP39" s="85"/>
      <c r="DQ39" s="85"/>
      <c r="DR39" s="85"/>
      <c r="DS39" s="85"/>
      <c r="DT39" s="85"/>
      <c r="DU39" s="85"/>
      <c r="DV39" s="85"/>
      <c r="DW39" s="85"/>
      <c r="DX39" s="85"/>
      <c r="DY39" s="85"/>
      <c r="DZ39" s="85"/>
      <c r="EA39" s="85"/>
      <c r="EB39" s="85"/>
      <c r="EC39" s="85"/>
      <c r="ED39" s="85"/>
      <c r="EE39" s="85"/>
      <c r="EF39" s="85"/>
      <c r="EG39" s="85"/>
      <c r="EH39" s="85"/>
      <c r="EI39" s="85"/>
    </row>
    <row r="40" spans="1:139" s="88" customFormat="1" ht="18.75" thickBot="1" x14ac:dyDescent="0.3">
      <c r="A40" s="586" t="s">
        <v>126</v>
      </c>
      <c r="B40" s="587"/>
      <c r="C40" s="504" t="s">
        <v>127</v>
      </c>
      <c r="D40" s="505"/>
      <c r="E40" s="505"/>
      <c r="F40" s="505"/>
      <c r="G40" s="506"/>
      <c r="H40" s="579" t="s">
        <v>128</v>
      </c>
      <c r="I40" s="580"/>
      <c r="J40" s="580"/>
      <c r="K40" s="581"/>
      <c r="L40" s="648" t="s">
        <v>129</v>
      </c>
      <c r="M40" s="649"/>
      <c r="N40" s="649"/>
      <c r="O40" s="650"/>
      <c r="P40" s="87"/>
      <c r="Q40" s="87"/>
    </row>
    <row r="41" spans="1:139" ht="15" customHeight="1" x14ac:dyDescent="0.2">
      <c r="A41" s="588"/>
      <c r="B41" s="589"/>
      <c r="C41" s="651" t="s">
        <v>130</v>
      </c>
      <c r="D41" s="592" t="s">
        <v>131</v>
      </c>
      <c r="E41" s="592" t="s">
        <v>132</v>
      </c>
      <c r="F41" s="592" t="s">
        <v>133</v>
      </c>
      <c r="G41" s="602" t="s">
        <v>134</v>
      </c>
      <c r="H41" s="653" t="s">
        <v>135</v>
      </c>
      <c r="I41" s="600" t="s">
        <v>136</v>
      </c>
      <c r="J41" s="600" t="s">
        <v>137</v>
      </c>
      <c r="K41" s="605" t="s">
        <v>138</v>
      </c>
      <c r="L41" s="607" t="s">
        <v>139</v>
      </c>
      <c r="M41" s="568" t="s">
        <v>140</v>
      </c>
      <c r="N41" s="568" t="s">
        <v>141</v>
      </c>
      <c r="O41" s="603" t="s">
        <v>142</v>
      </c>
    </row>
    <row r="42" spans="1:139" ht="15" customHeight="1" x14ac:dyDescent="0.2">
      <c r="A42" s="588"/>
      <c r="B42" s="589"/>
      <c r="C42" s="652"/>
      <c r="D42" s="568"/>
      <c r="E42" s="568"/>
      <c r="F42" s="568"/>
      <c r="G42" s="603"/>
      <c r="H42" s="608"/>
      <c r="I42" s="601"/>
      <c r="J42" s="601"/>
      <c r="K42" s="606"/>
      <c r="L42" s="608"/>
      <c r="M42" s="568"/>
      <c r="N42" s="568"/>
      <c r="O42" s="603"/>
      <c r="R42" s="89"/>
    </row>
    <row r="43" spans="1:139" ht="15" customHeight="1" x14ac:dyDescent="0.25">
      <c r="A43" s="588"/>
      <c r="B43" s="589"/>
      <c r="C43" s="607"/>
      <c r="D43" s="569"/>
      <c r="E43" s="569"/>
      <c r="F43" s="569"/>
      <c r="G43" s="604"/>
      <c r="H43" s="608"/>
      <c r="I43" s="601"/>
      <c r="J43" s="601"/>
      <c r="K43" s="606"/>
      <c r="L43" s="608"/>
      <c r="M43" s="569"/>
      <c r="N43" s="569"/>
      <c r="O43" s="604"/>
      <c r="R43" s="89"/>
      <c r="T43" s="90" t="s">
        <v>143</v>
      </c>
      <c r="U43" s="90"/>
      <c r="V43" s="90"/>
      <c r="W43" s="90"/>
      <c r="X43" s="90"/>
    </row>
    <row r="44" spans="1:139" ht="15" customHeight="1" x14ac:dyDescent="0.25">
      <c r="A44" s="590"/>
      <c r="B44" s="591"/>
      <c r="C44" s="173"/>
      <c r="D44" s="174" t="s">
        <v>22</v>
      </c>
      <c r="E44" s="175"/>
      <c r="F44" s="176" t="s">
        <v>22</v>
      </c>
      <c r="G44" s="177" t="s">
        <v>144</v>
      </c>
      <c r="H44" s="178" t="s">
        <v>22</v>
      </c>
      <c r="I44" s="174" t="s">
        <v>22</v>
      </c>
      <c r="J44" s="174" t="s">
        <v>22</v>
      </c>
      <c r="K44" s="179" t="s">
        <v>22</v>
      </c>
      <c r="L44" s="178" t="s">
        <v>22</v>
      </c>
      <c r="M44" s="174" t="s">
        <v>27</v>
      </c>
      <c r="N44" s="174" t="s">
        <v>22</v>
      </c>
      <c r="O44" s="179" t="s">
        <v>22</v>
      </c>
      <c r="R44" s="97"/>
      <c r="S44" s="97"/>
      <c r="U44" s="90" t="s">
        <v>145</v>
      </c>
      <c r="V44" s="90" t="s">
        <v>146</v>
      </c>
      <c r="W44" s="90" t="s">
        <v>147</v>
      </c>
      <c r="X44" s="90"/>
    </row>
    <row r="45" spans="1:139" ht="15" customHeight="1" x14ac:dyDescent="0.25">
      <c r="A45" s="515" t="s">
        <v>148</v>
      </c>
      <c r="B45" s="516"/>
      <c r="C45" s="98" t="str">
        <f>IF(AND(K$9="fresh",K$13="yes"),'2. Effluent'!$X$16,"--")</f>
        <v>--</v>
      </c>
      <c r="D45" s="99" t="str">
        <f>IF(AND(K$9="fresh",K$13="yes"),'2. Effluent'!$U$16,"--")</f>
        <v>--</v>
      </c>
      <c r="E45" s="100" t="str">
        <f>IF(AND(K$9="fresh",K$13="Yes"),'2. Effluent'!$U$21,"--")</f>
        <v>--</v>
      </c>
      <c r="F45" s="71" t="str">
        <f>IF('2. Effluent'!$H$5="Yes",D45,IF(C45="--","--",D45*W45))</f>
        <v>--</v>
      </c>
      <c r="G45" s="101" t="str">
        <f>IF(D45="--","--",IF(D45="nd","Non-Det.", IF(OR(ISNUMBER(F45)=FALSE,AND(L45="--",M45="--",O45="--")), "--",IF(OR(F45&gt;=L45, F45&gt;=M45,F45&gt;=O45),"Yes","No"))))</f>
        <v>--</v>
      </c>
      <c r="H45" s="409" t="str">
        <f>IF(AND(K$9="fresh",K$13="yes"),IF('1. Ambient'!AB$25&lt;5,'1. Ambient'!Y$25,'1. Ambient'!AA$25),"--")</f>
        <v>--</v>
      </c>
      <c r="I45" s="71" t="str">
        <f>IF(OR($C45="--",$H45="*"),"--",($F45+$H45*($K$6-1))/$K$6)</f>
        <v>--</v>
      </c>
      <c r="J45" s="102" t="str">
        <f>IF($C45="--","--",($F45+$H45*($K$7-1))/$K$7)</f>
        <v>--</v>
      </c>
      <c r="K45" s="103" t="str">
        <f>IF($C45="--","--",($F45+$H45*($K$8-1))/$K$8)</f>
        <v>--</v>
      </c>
      <c r="L45" s="104" t="str">
        <f>IF(C45="--","--",MIN(((0.275/(1+10^(7.204-I36)))+(39/(1+10^(I36-7.204)))),(0.7249*((0.0114/(1+10^(7.204-I36)))+(1.6181/(1+10^(I36-7.204))))*(23.12*(10^(0.036*(20-I32)))))))</f>
        <v>--</v>
      </c>
      <c r="M45" s="71" t="str">
        <f>IF(O45="--","--",O45*2.5)</f>
        <v>--</v>
      </c>
      <c r="N45" s="105"/>
      <c r="O45" s="103" t="str">
        <f>IF(C45="--","--",0.8876*((0.0278/(1+10^(7.688-K$36)))+(1.1994/(1+10^(K$36-7.688))))*(2.126*10^(0.028*(20-MAX(K$32,7)))))</f>
        <v>--</v>
      </c>
      <c r="R45" s="89"/>
      <c r="S45" s="89"/>
      <c r="U45" s="54" t="e">
        <f>(1-K$15)^(1/C45)</f>
        <v>#VALUE!</v>
      </c>
      <c r="V45" s="54" t="e">
        <f>LN(E45^2+1)</f>
        <v>#VALUE!</v>
      </c>
      <c r="W45" s="54" t="e">
        <f>EXP(NORMSINV(K$16)*V45^0.5-0.5*V45)/EXP(NORMSINV(U45)*V45^0.5-0.5*V45)</f>
        <v>#VALUE!</v>
      </c>
    </row>
    <row r="46" spans="1:139" ht="15" customHeight="1" x14ac:dyDescent="0.25">
      <c r="A46" s="515" t="s">
        <v>149</v>
      </c>
      <c r="B46" s="516"/>
      <c r="C46" s="98" t="str">
        <f>IF(AND(K$9="fresh",K$13="no"),'2. Effluent'!$X$16,"--")</f>
        <v>--</v>
      </c>
      <c r="D46" s="99" t="str">
        <f>IF(AND(K$9="fresh",K$13="no"),'2. Effluent'!$U$16,"--")</f>
        <v>--</v>
      </c>
      <c r="E46" s="99" t="str">
        <f>IF(AND(K$9="fresh",K$13="no"),'2. Effluent'!$U$21,"--")</f>
        <v>--</v>
      </c>
      <c r="F46" s="71" t="str">
        <f>IF('2. Effluent'!$H$5="Yes",D46,IF(C46="--","--",D46*W46))</f>
        <v>--</v>
      </c>
      <c r="G46" s="101" t="str">
        <f>IF(D46="--","--",IF(D46="nd","Non-Det.", IF(OR(ISNUMBER(F46)=FALSE,AND(O46="--",L46="--")), "--",IF(OR(F46&gt;=O46, F46&gt;=L46),"Yes","No"))))</f>
        <v>--</v>
      </c>
      <c r="H46" s="409" t="str">
        <f>IF(AND(K$9="fresh",K$13="no"),IF('1. Ambient'!AB$25&lt;5,'1. Ambient'!Y$25,'1. Ambient'!AA$25),"--")</f>
        <v>--</v>
      </c>
      <c r="I46" s="71" t="str">
        <f>IF(OR($C46="--",$H46="*"),"--",($F46+$H46*($K$6-1))/$K$6)</f>
        <v>--</v>
      </c>
      <c r="J46" s="102" t="str">
        <f>IF($C46="--","--",($F46+$H46*($K$7-1))/$K$7)</f>
        <v>--</v>
      </c>
      <c r="K46" s="103" t="str">
        <f>IF(C46="--","--",(F46+H46*($K$8-1))/$K$8)</f>
        <v>--</v>
      </c>
      <c r="L46" s="104" t="str">
        <f>IF(C46="--","--",(0.7249*((0.0114/(1+(10^(7.204-I36))))+(1.6181/(1+(10^(I36-7.204)))))*MIN(51.93, 23.122*10^(0.036*(20-I32)))))</f>
        <v>--</v>
      </c>
      <c r="M46" s="71" t="str">
        <f>IF(O46="--","--",O46*2.5)</f>
        <v>--</v>
      </c>
      <c r="N46" s="105"/>
      <c r="O46" s="103" t="str">
        <f>IF(C46="--","--",0.8876*((0.0278/(1+10^(7.688-K$36)))+(1.1994/(1+10^(K$36-7.688))))*(2.126*10^(0.028*(20-MAX(K$32,7)))))</f>
        <v>--</v>
      </c>
      <c r="R46" s="89"/>
      <c r="S46" s="89"/>
      <c r="U46" s="54" t="e">
        <f>(1-K$15)^(1/C46)</f>
        <v>#VALUE!</v>
      </c>
      <c r="V46" s="54" t="e">
        <f>LN(E46^2+1)</f>
        <v>#VALUE!</v>
      </c>
      <c r="W46" s="54" t="e">
        <f>EXP(NORMSINV(K$16)*V46^0.5-0.5*V46)/EXP(NORMSINV(U46)*V46^0.5-0.5*V46)</f>
        <v>#VALUE!</v>
      </c>
    </row>
    <row r="47" spans="1:139" ht="15" customHeight="1" thickBot="1" x14ac:dyDescent="0.3">
      <c r="A47" s="525" t="s">
        <v>150</v>
      </c>
      <c r="B47" s="526"/>
      <c r="C47" s="106" t="str">
        <f>IF(K$9="salt",'2. Effluent'!$X$16,"--")</f>
        <v>--</v>
      </c>
      <c r="D47" s="107" t="str">
        <f>IF(K$9="salt",'2. Effluent'!$U$16,"--")</f>
        <v>--</v>
      </c>
      <c r="E47" s="221" t="str">
        <f>IF(K$9="salt",'2. Effluent'!$U$21,"--")</f>
        <v>--</v>
      </c>
      <c r="F47" s="109" t="str">
        <f>IF('2. Effluent'!$H$5="Yes",D47,IF(C47="--","--",D47*W47))</f>
        <v>--</v>
      </c>
      <c r="G47" s="110" t="str">
        <f>IF(D47="--","--",IF(D47="nd","Non-Det.", IF(OR(ISNUMBER(F47)=FALSE,AND(N47="--",L47="--")), "--",IF(OR(F47&gt;=N47, F47&gt;=L47),"Yes","No"))))</f>
        <v>--</v>
      </c>
      <c r="H47" s="410" t="str">
        <f>IF(K$9="salt",IF('1. Ambient'!AB$25&lt;5,'1. Ambient'!Y$25,'1. Ambient'!AA$25),"--")</f>
        <v>--</v>
      </c>
      <c r="I47" s="109" t="str">
        <f>IF(OR($C47="--",$H47="*"),"--",($F47+$H47*($K$6-1))/$K$6)</f>
        <v>--</v>
      </c>
      <c r="J47" s="109" t="str">
        <f>IF($C47="--","--",($F47+$H47*($K$7-1))/$K$7)</f>
        <v>--</v>
      </c>
      <c r="K47" s="111"/>
      <c r="L47" s="112" t="str">
        <f>IF(C47="--","--",AB54*0.822)</f>
        <v>--</v>
      </c>
      <c r="M47" s="113"/>
      <c r="N47" s="109" t="str">
        <f>IF(C47="--","--",$AC54*0.822)</f>
        <v>--</v>
      </c>
      <c r="O47" s="114"/>
      <c r="R47" s="89"/>
      <c r="S47" s="89"/>
      <c r="U47" s="54" t="e">
        <f>(1-K$15)^(1/C47)</f>
        <v>#VALUE!</v>
      </c>
      <c r="V47" s="54" t="e">
        <f>LN(E47^2+1)</f>
        <v>#VALUE!</v>
      </c>
      <c r="W47" s="54" t="e">
        <f>EXP(NORMSINV(K$16)*V47^0.5-0.5*V47)/EXP(NORMSINV(U47)*V47^0.5-0.5*V47)</f>
        <v>#VALUE!</v>
      </c>
    </row>
    <row r="48" spans="1:139" ht="18.75" thickBot="1" x14ac:dyDescent="0.3">
      <c r="A48" s="646" t="s">
        <v>126</v>
      </c>
      <c r="B48" s="647"/>
      <c r="C48" s="509" t="s">
        <v>151</v>
      </c>
      <c r="D48" s="510"/>
      <c r="E48" s="510"/>
      <c r="F48" s="511"/>
      <c r="G48" s="193"/>
      <c r="H48" s="202"/>
      <c r="I48" s="222"/>
      <c r="J48" s="222"/>
      <c r="K48" s="223"/>
      <c r="L48" s="224"/>
      <c r="M48" s="223"/>
      <c r="N48" s="223"/>
      <c r="O48" s="225"/>
      <c r="R48" s="89"/>
      <c r="S48" s="89"/>
    </row>
    <row r="49" spans="1:139" ht="15.75" x14ac:dyDescent="0.25">
      <c r="A49" s="646"/>
      <c r="B49" s="647"/>
      <c r="C49" s="512" t="s">
        <v>152</v>
      </c>
      <c r="D49" s="513"/>
      <c r="E49" s="513"/>
      <c r="F49" s="514"/>
      <c r="G49" s="193"/>
      <c r="H49" s="202"/>
      <c r="I49" s="222"/>
      <c r="J49" s="222"/>
      <c r="K49" s="223"/>
      <c r="L49" s="224"/>
      <c r="M49" s="223"/>
      <c r="N49" s="223"/>
      <c r="O49" s="225"/>
      <c r="R49" s="89"/>
      <c r="S49" s="89"/>
    </row>
    <row r="50" spans="1:139" ht="29.25" thickBot="1" x14ac:dyDescent="0.3">
      <c r="A50" s="646"/>
      <c r="B50" s="647"/>
      <c r="C50" s="417" t="s">
        <v>115</v>
      </c>
      <c r="D50" s="172" t="s">
        <v>153</v>
      </c>
      <c r="E50" s="172" t="s">
        <v>154</v>
      </c>
      <c r="F50" s="416" t="s">
        <v>155</v>
      </c>
      <c r="G50" s="193"/>
      <c r="H50" s="202"/>
      <c r="I50" s="222"/>
      <c r="J50" s="222"/>
      <c r="K50" s="223"/>
      <c r="L50" s="224"/>
      <c r="M50" s="223"/>
      <c r="N50" s="223"/>
      <c r="O50" s="225"/>
      <c r="R50" s="89"/>
      <c r="S50" s="89"/>
    </row>
    <row r="51" spans="1:139" ht="15" customHeight="1" x14ac:dyDescent="0.25">
      <c r="A51" s="515" t="s">
        <v>148</v>
      </c>
      <c r="B51" s="516"/>
      <c r="C51" s="120" t="str">
        <f>IF(ISNUMBER(L45)=FALSE,"--",IF(OR(VALUE(F45)&lt;VALUE(L45),VALUE(I45)&lt;VALUE(L45)),"NO","YES"))</f>
        <v>--</v>
      </c>
      <c r="D51" s="121" t="str">
        <f>IF(ISNUMBER(J45)=FALSE,"--",IF(OR(VALUE($F45)&lt;VALUE(M45),VALUE(J45)&lt;VALUE(M45)),"NO","YES"))</f>
        <v>--</v>
      </c>
      <c r="E51" s="122"/>
      <c r="F51" s="101" t="str">
        <f>IF(ISNUMBER(K45)=FALSE,"--",IF(OR(VALUE($F45)&lt;VALUE(O45),VALUE(K45)&lt;VALUE(O45)),"NO","YES"))</f>
        <v>--</v>
      </c>
      <c r="G51" s="193"/>
      <c r="H51" s="202"/>
      <c r="I51" s="222"/>
      <c r="J51" s="222"/>
      <c r="K51" s="223"/>
      <c r="L51" s="224"/>
      <c r="M51" s="223"/>
      <c r="N51" s="223"/>
      <c r="O51" s="225"/>
      <c r="R51" s="89"/>
      <c r="S51" s="89"/>
      <c r="T51" s="609" t="s">
        <v>156</v>
      </c>
      <c r="U51" s="610"/>
      <c r="V51" s="610"/>
      <c r="W51" s="610"/>
      <c r="X51" s="610"/>
      <c r="Y51" s="610"/>
      <c r="Z51" s="610"/>
      <c r="AA51" s="610"/>
      <c r="AB51" s="610"/>
      <c r="AC51" s="611"/>
    </row>
    <row r="52" spans="1:139" ht="15" customHeight="1" x14ac:dyDescent="0.25">
      <c r="A52" s="515" t="s">
        <v>149</v>
      </c>
      <c r="B52" s="516"/>
      <c r="C52" s="120" t="str">
        <f>IF(ISNUMBER(L46)=FALSE,"--",IF(OR(VALUE(F46)&lt;VALUE(L46),VALUE(I46)&lt;VALUE(L46)),"NO","YES"))</f>
        <v>--</v>
      </c>
      <c r="D52" s="121" t="str">
        <f>IF(ISNUMBER(J46)=FALSE,"--",IF(OR(VALUE($F46)&lt;VALUE(M46),VALUE(J46)&lt;VALUE(M46)),"NO","YES"))</f>
        <v>--</v>
      </c>
      <c r="E52" s="122"/>
      <c r="F52" s="101" t="str">
        <f>IF(ISNUMBER(K46)=FALSE,"--",IF(OR(VALUE($F46)&lt;VALUE(O46),VALUE(K46)&lt;VALUE(O46)),"NO","YES"))</f>
        <v>--</v>
      </c>
      <c r="G52" s="193"/>
      <c r="H52" s="202"/>
      <c r="I52" s="222"/>
      <c r="J52" s="222"/>
      <c r="K52" s="223"/>
      <c r="L52" s="224"/>
      <c r="M52" s="223"/>
      <c r="N52" s="223"/>
      <c r="O52" s="225"/>
      <c r="R52" s="89"/>
      <c r="S52" s="89"/>
      <c r="T52" s="596" t="s">
        <v>157</v>
      </c>
      <c r="U52" s="597" t="s">
        <v>158</v>
      </c>
      <c r="V52" s="90" t="s">
        <v>159</v>
      </c>
      <c r="W52" s="90" t="s">
        <v>159</v>
      </c>
      <c r="X52" s="90" t="s">
        <v>160</v>
      </c>
      <c r="Y52" s="90"/>
      <c r="Z52" s="90" t="s">
        <v>161</v>
      </c>
      <c r="AA52" s="90"/>
      <c r="AB52" s="90" t="s">
        <v>162</v>
      </c>
      <c r="AC52" s="123"/>
    </row>
    <row r="53" spans="1:139" ht="15" customHeight="1" thickBot="1" x14ac:dyDescent="0.3">
      <c r="A53" s="598" t="s">
        <v>150</v>
      </c>
      <c r="B53" s="599"/>
      <c r="C53" s="124" t="str">
        <f>IF(ISNUMBER(L47)=FALSE,"--",IF(OR(VALUE(F47)&lt;VALUE(L47),VALUE(I47)&lt;VALUE(L47)),"NO","YES"))</f>
        <v>--</v>
      </c>
      <c r="D53" s="125"/>
      <c r="E53" s="126" t="str">
        <f>IF(ISNUMBER(N47)=FALSE,"--",IF(OR(VALUE(F47)&lt;VALUE(N47),VALUE(J47)&lt;VALUE(N47)),"NO",IF(VALUE(J47)&lt;VALUE(N47),"NO","YES")))</f>
        <v>--</v>
      </c>
      <c r="F53" s="127"/>
      <c r="G53" s="193"/>
      <c r="H53" s="202"/>
      <c r="I53" s="222"/>
      <c r="J53" s="222"/>
      <c r="K53" s="223"/>
      <c r="L53" s="224"/>
      <c r="M53" s="223"/>
      <c r="N53" s="223"/>
      <c r="O53" s="225"/>
      <c r="R53" s="89"/>
      <c r="S53" s="89"/>
      <c r="T53" s="596"/>
      <c r="U53" s="597"/>
      <c r="V53" s="90" t="s">
        <v>108</v>
      </c>
      <c r="W53" s="90" t="s">
        <v>163</v>
      </c>
      <c r="X53" s="90" t="s">
        <v>164</v>
      </c>
      <c r="Y53" s="90" t="s">
        <v>165</v>
      </c>
      <c r="Z53" s="90" t="s">
        <v>164</v>
      </c>
      <c r="AA53" s="90" t="s">
        <v>165</v>
      </c>
      <c r="AB53" s="90" t="s">
        <v>164</v>
      </c>
      <c r="AC53" s="123" t="s">
        <v>165</v>
      </c>
    </row>
    <row r="54" spans="1:139" s="86" customFormat="1" ht="21" thickBot="1" x14ac:dyDescent="0.25">
      <c r="A54" s="664" t="s">
        <v>166</v>
      </c>
      <c r="B54" s="665"/>
      <c r="C54" s="520"/>
      <c r="D54" s="520"/>
      <c r="E54" s="520"/>
      <c r="F54" s="520"/>
      <c r="G54" s="520"/>
      <c r="H54" s="520"/>
      <c r="I54" s="520"/>
      <c r="J54" s="520"/>
      <c r="K54" s="520"/>
      <c r="L54" s="520"/>
      <c r="M54" s="520"/>
      <c r="N54" s="520"/>
      <c r="O54" s="521"/>
      <c r="P54" s="85"/>
      <c r="Q54" s="85"/>
      <c r="R54" s="85"/>
      <c r="S54" s="85"/>
      <c r="T54" s="128" t="e">
        <f>(19.9273*I$37/(1000-1.005109*I$37))</f>
        <v>#VALUE!</v>
      </c>
      <c r="U54" s="129" t="e">
        <f>(19.9273*J$37/(1000-1.005109*J$37))</f>
        <v>#VALUE!</v>
      </c>
      <c r="V54" s="129" t="e">
        <f>9.245+0.116*T54</f>
        <v>#VALUE!</v>
      </c>
      <c r="W54" s="129" t="e">
        <f>9.245+0.116*U54</f>
        <v>#VALUE!</v>
      </c>
      <c r="X54" s="129" t="e">
        <f>1/(1+10^(V54+0.0324*(298-(I$32+273.15))+((0.0415*1)/(I$32+273.15)-(I$36))))</f>
        <v>#VALUE!</v>
      </c>
      <c r="Y54" s="129" t="e">
        <f>1/(1+10^(W54+0.0324*(298-J32-273)+0.0415*1/(J32+273)-J36))</f>
        <v>#VALUE!</v>
      </c>
      <c r="Z54" s="129">
        <v>0.23300000000000001</v>
      </c>
      <c r="AA54" s="129">
        <v>3.5000000000000003E-2</v>
      </c>
      <c r="AB54" s="129" t="e">
        <f>Z54/X54</f>
        <v>#VALUE!</v>
      </c>
      <c r="AC54" s="130" t="e">
        <f>AA54/Y54</f>
        <v>#VALUE!</v>
      </c>
      <c r="AD54" s="85"/>
      <c r="AE54" s="85"/>
      <c r="AF54" s="85"/>
      <c r="AG54" s="85"/>
      <c r="AH54" s="85"/>
      <c r="AI54" s="85"/>
      <c r="AJ54" s="85"/>
      <c r="AK54" s="85"/>
      <c r="AL54" s="85"/>
      <c r="AM54" s="85"/>
      <c r="AN54" s="85"/>
      <c r="AO54" s="85"/>
      <c r="AP54" s="85"/>
      <c r="AQ54" s="85"/>
      <c r="AR54" s="85"/>
      <c r="AS54" s="85"/>
      <c r="AT54" s="85"/>
      <c r="AU54" s="85"/>
      <c r="AV54" s="85"/>
      <c r="AW54" s="85"/>
      <c r="AX54" s="85"/>
      <c r="AY54" s="85"/>
      <c r="AZ54" s="85"/>
      <c r="BA54" s="85"/>
      <c r="BB54" s="85"/>
      <c r="BC54" s="85"/>
      <c r="BD54" s="85"/>
      <c r="BE54" s="85"/>
      <c r="BF54" s="85"/>
      <c r="BG54" s="85"/>
      <c r="BH54" s="85"/>
      <c r="BI54" s="85"/>
      <c r="BJ54" s="85"/>
      <c r="BK54" s="85"/>
      <c r="BL54" s="85"/>
      <c r="BM54" s="85"/>
      <c r="BN54" s="85"/>
      <c r="BO54" s="85"/>
      <c r="BP54" s="85"/>
      <c r="BQ54" s="85"/>
      <c r="BR54" s="85"/>
      <c r="BS54" s="85"/>
      <c r="BT54" s="85"/>
      <c r="BU54" s="85"/>
      <c r="BV54" s="85"/>
      <c r="BW54" s="85"/>
      <c r="BX54" s="85"/>
      <c r="BY54" s="85"/>
      <c r="BZ54" s="85"/>
      <c r="CA54" s="85"/>
      <c r="CB54" s="85"/>
      <c r="CC54" s="85"/>
      <c r="CD54" s="85"/>
      <c r="CE54" s="85"/>
      <c r="CF54" s="85"/>
      <c r="CG54" s="85"/>
      <c r="CH54" s="85"/>
      <c r="CI54" s="85"/>
      <c r="CJ54" s="85"/>
      <c r="CK54" s="85"/>
      <c r="CL54" s="85"/>
      <c r="CM54" s="85"/>
      <c r="CN54" s="85"/>
      <c r="CO54" s="85"/>
      <c r="CP54" s="85"/>
      <c r="CQ54" s="85"/>
      <c r="CR54" s="85"/>
      <c r="CS54" s="85"/>
      <c r="CT54" s="85"/>
      <c r="CU54" s="85"/>
      <c r="CV54" s="85"/>
      <c r="CW54" s="85"/>
      <c r="CX54" s="85"/>
      <c r="CY54" s="85"/>
      <c r="CZ54" s="85"/>
      <c r="DA54" s="85"/>
      <c r="DB54" s="85"/>
      <c r="DC54" s="85"/>
      <c r="DD54" s="85"/>
      <c r="DE54" s="85"/>
      <c r="DF54" s="85"/>
      <c r="DG54" s="85"/>
      <c r="DH54" s="85"/>
      <c r="DI54" s="85"/>
      <c r="DJ54" s="85"/>
      <c r="DK54" s="85"/>
      <c r="DL54" s="85"/>
      <c r="DM54" s="85"/>
      <c r="DN54" s="85"/>
      <c r="DO54" s="85"/>
      <c r="DP54" s="85"/>
      <c r="DQ54" s="85"/>
      <c r="DR54" s="85"/>
      <c r="DS54" s="85"/>
      <c r="DT54" s="85"/>
      <c r="DU54" s="85"/>
      <c r="DV54" s="85"/>
      <c r="DW54" s="85"/>
      <c r="DX54" s="85"/>
      <c r="DY54" s="85"/>
      <c r="DZ54" s="85"/>
      <c r="EA54" s="85"/>
      <c r="EB54" s="85"/>
      <c r="EC54" s="85"/>
      <c r="ED54" s="85"/>
      <c r="EE54" s="85"/>
      <c r="EF54" s="85"/>
      <c r="EG54" s="85"/>
      <c r="EH54" s="85"/>
      <c r="EI54" s="85"/>
    </row>
    <row r="55" spans="1:139" ht="25.5" customHeight="1" x14ac:dyDescent="0.25">
      <c r="A55" s="640" t="s">
        <v>126</v>
      </c>
      <c r="B55" s="641"/>
      <c r="C55" s="654" t="s">
        <v>167</v>
      </c>
      <c r="D55" s="522" t="s">
        <v>168</v>
      </c>
      <c r="E55" s="523"/>
      <c r="F55" s="523"/>
      <c r="G55" s="524"/>
      <c r="H55" s="522" t="s">
        <v>169</v>
      </c>
      <c r="I55" s="523"/>
      <c r="J55" s="523"/>
      <c r="K55" s="523"/>
      <c r="L55" s="524"/>
      <c r="M55" s="186"/>
      <c r="N55" s="522" t="s">
        <v>166</v>
      </c>
      <c r="O55" s="524"/>
      <c r="P55" s="132"/>
      <c r="Q55" s="132"/>
    </row>
    <row r="56" spans="1:139" ht="42" customHeight="1" x14ac:dyDescent="0.2">
      <c r="A56" s="642"/>
      <c r="B56" s="643"/>
      <c r="C56" s="655"/>
      <c r="D56" s="162" t="s">
        <v>170</v>
      </c>
      <c r="E56" s="163" t="s">
        <v>171</v>
      </c>
      <c r="F56" s="163" t="s">
        <v>172</v>
      </c>
      <c r="G56" s="164" t="s">
        <v>173</v>
      </c>
      <c r="H56" s="162" t="s">
        <v>174</v>
      </c>
      <c r="I56" s="165" t="s">
        <v>175</v>
      </c>
      <c r="J56" s="163" t="s">
        <v>176</v>
      </c>
      <c r="K56" s="163" t="s">
        <v>177</v>
      </c>
      <c r="L56" s="164" t="s">
        <v>178</v>
      </c>
      <c r="M56" s="186"/>
      <c r="N56" s="170" t="s">
        <v>179</v>
      </c>
      <c r="O56" s="171" t="s">
        <v>180</v>
      </c>
    </row>
    <row r="57" spans="1:139" x14ac:dyDescent="0.2">
      <c r="A57" s="642"/>
      <c r="B57" s="643"/>
      <c r="C57" s="139" t="s">
        <v>181</v>
      </c>
      <c r="D57" s="166" t="s">
        <v>22</v>
      </c>
      <c r="E57" s="167" t="s">
        <v>22</v>
      </c>
      <c r="F57" s="167" t="s">
        <v>22</v>
      </c>
      <c r="G57" s="168" t="s">
        <v>22</v>
      </c>
      <c r="H57" s="166" t="s">
        <v>22</v>
      </c>
      <c r="I57" s="167" t="s">
        <v>22</v>
      </c>
      <c r="J57" s="167" t="s">
        <v>22</v>
      </c>
      <c r="K57" s="167" t="s">
        <v>22</v>
      </c>
      <c r="L57" s="169" t="s">
        <v>22</v>
      </c>
      <c r="M57" s="186"/>
      <c r="N57" s="143">
        <v>0.99</v>
      </c>
      <c r="O57" s="144">
        <v>0.95</v>
      </c>
      <c r="Q57" s="54" t="s">
        <v>182</v>
      </c>
    </row>
    <row r="58" spans="1:139" x14ac:dyDescent="0.2">
      <c r="A58" s="515" t="s">
        <v>148</v>
      </c>
      <c r="B58" s="516"/>
      <c r="C58" s="145" t="str">
        <f>IF(OR(C51="yes",D51="yes",F51="yes"),"?","--")</f>
        <v>--</v>
      </c>
      <c r="D58" s="146" t="str">
        <f>IF(C51="--","--",IF(AND(C51="No",D51="no",F51="no"),"na",IF(H45&gt;=L45,L45,B$21*(L45-$H45)+$H45)))</f>
        <v>--</v>
      </c>
      <c r="E58" s="147" t="str">
        <f>IF($D51="--","--",IF(AND(C51="no",$D51="No",F51="no"),"na",IF($H45&gt;$M45,$M45,C$21*($M45-$H45)+$H45)))</f>
        <v>--</v>
      </c>
      <c r="F58" s="122"/>
      <c r="G58" s="148" t="str">
        <f>IF($F51="--","--",IF(AND(C51="no",D51="no",$F51="No"),"na",IF($H45&gt;$O45,$O45,D$21*($O45-$H45)+$H45)))</f>
        <v>--</v>
      </c>
      <c r="H58" s="146" t="str">
        <f>IF(D58="na","na",IF(D58="--","--",(D58*EXP(0.5*LN($E45^2+1)-2.326*SQRT(LN($E45^2+1))))))</f>
        <v>--</v>
      </c>
      <c r="I58" s="147" t="str">
        <f>IF(E58="na","na",IF(E58="--","--",(E58*EXP(0.5*LN($E45^2/4+1)-(2.326*SQRT(LN($E45^2/4+1)))))))</f>
        <v>--</v>
      </c>
      <c r="J58" s="122"/>
      <c r="K58" s="147" t="str">
        <f>IF(G58="na","na",IF(G58="--","--",(G58*EXP(0.5*LN($E45^2/30+1)-2.326*SQRT(LN($E45^2/30+1))))))</f>
        <v>--</v>
      </c>
      <c r="L58" s="149" t="str">
        <f>IF(D58="na","na",IF(D58="--","--",MIN(H58,I58,K58)))</f>
        <v>--</v>
      </c>
      <c r="M58" s="186"/>
      <c r="N58" s="150" t="str">
        <f>IF(L58="--","--",IF(L58="na","na",$L58*EXP(NORMSINV($N$57)*SQRT(LN($E45^2+1))-(0.5*LN($E45^2+1)))/1))</f>
        <v>--</v>
      </c>
      <c r="O58" s="151" t="str">
        <f>IF(L58="--","--",IF(L58="na","na",$L58*EXP(NORMSINV($O$57)*SQRT(LN($E45^2/$C58+1))-(0.5*LN($E45^2/$C58+1)))/1))</f>
        <v>--</v>
      </c>
    </row>
    <row r="59" spans="1:139" x14ac:dyDescent="0.2">
      <c r="A59" s="515" t="s">
        <v>149</v>
      </c>
      <c r="B59" s="516"/>
      <c r="C59" s="145" t="str">
        <f>IF(OR(C52="yes",D52="yes",F52="yes"),"?","--")</f>
        <v>--</v>
      </c>
      <c r="D59" s="146" t="str">
        <f>IF(C52="--","--",IF(AND(C52="No",D52="no",F52="no"),"na",IF(H46&gt;=L46,L46,B$21*(L46-$H46)+$H46)))</f>
        <v>--</v>
      </c>
      <c r="E59" s="147" t="str">
        <f>IF($D52="--","--",IF(AND(C52="no",$D52="No",F52="no"),"na",IF($H46&gt;$M46,$M46,C$21*($M46-$H46)+$H46)))</f>
        <v>--</v>
      </c>
      <c r="F59" s="122"/>
      <c r="G59" s="148" t="str">
        <f>IF($F52="--","--",IF(AND(C52="no",D52="no",$F52="No"),"na",IF($H46&gt;$O46,$O46,D$21*($O46-$H46)+$H46)))</f>
        <v>--</v>
      </c>
      <c r="H59" s="146" t="str">
        <f>IF(D59="na","na",IF(D59="--","--",(D59*EXP(0.5*LN($E46^2+1)-2.326*SQRT(LN($E46^2+1))))))</f>
        <v>--</v>
      </c>
      <c r="I59" s="147" t="str">
        <f>IF(E59="na","na",IF(E59="--","--",(E59*EXP(0.5*LN($E46^2/4+1)-(2.326*SQRT(LN($E46^2/4+1)))))))</f>
        <v>--</v>
      </c>
      <c r="J59" s="122"/>
      <c r="K59" s="147" t="str">
        <f>IF(G59="na","na",IF(G59="--","--",(G59*EXP(0.5*LN($E46^2/30+1)-2.326*SQRT(LN($E46^2/30+1))))))</f>
        <v>--</v>
      </c>
      <c r="L59" s="149" t="str">
        <f>IF(D59="na","na",IF(D59="--","--",MIN(H59,I59,K59)))</f>
        <v>--</v>
      </c>
      <c r="M59" s="186"/>
      <c r="N59" s="150" t="str">
        <f>IF(L59="--","--",IF(L59="na","na",$L59*EXP(NORMSINV($N$57)*SQRT(LN($E46^2+1))-(0.5*LN($E46^2+1)))/1))</f>
        <v>--</v>
      </c>
      <c r="O59" s="151" t="str">
        <f>IF(L59="--","--",IF(L59="na","na",$L59*EXP(NORMSINV($O$57)*SQRT(LN($E46^2/$C59+1))-(0.5*LN($E46^2/$C59+1)))/1))</f>
        <v>--</v>
      </c>
    </row>
    <row r="60" spans="1:139" ht="15.75" thickBot="1" x14ac:dyDescent="0.25">
      <c r="A60" s="525" t="s">
        <v>150</v>
      </c>
      <c r="B60" s="526"/>
      <c r="C60" s="152" t="str">
        <f>IF(OR(C53="yes",E53="yes"),"?","--")</f>
        <v>--</v>
      </c>
      <c r="D60" s="153" t="str">
        <f>IF(C53="--","--",IF(AND(C53="No",E53="no"),"na",IF(H47&gt;=L47,L47,B$21*(L47-$H47)+$H47)))</f>
        <v>--</v>
      </c>
      <c r="E60" s="125"/>
      <c r="F60" s="154" t="str">
        <f>IF($E53="--","--",IF(AND(C53="no",$E53="No"),"na",IF($H47&gt;$N47,$N47,C$21*($N47-$H47)+$H47)))</f>
        <v>--</v>
      </c>
      <c r="G60" s="127"/>
      <c r="H60" s="153" t="str">
        <f>IF(D60="na","na",IF(D60="--","--",(D60*EXP(0.5*LN($E47^2+1)-2.326*SQRT(LN($E47^2+1))))))</f>
        <v>--</v>
      </c>
      <c r="I60" s="125"/>
      <c r="J60" s="154" t="str">
        <f>IF(F60="na","na",IF($F60="--","--",(F60*EXP(0.5*LN($E47^2/4+1)-(2.326*SQRT(LN($E47^2/4+1)))))))</f>
        <v>--</v>
      </c>
      <c r="K60" s="125"/>
      <c r="L60" s="155" t="str">
        <f>IF(D60="na","na",IF(D60="--","--",MIN(H60,J60)))</f>
        <v>--</v>
      </c>
      <c r="M60" s="186"/>
      <c r="N60" s="156" t="str">
        <f>IF(L60="--","--",IF(L60="na","na",$L60*EXP(NORMSINV($N$57)*SQRT(LN($E47^2+1))-(0.5*LN($E47^2+1)))/1))</f>
        <v>--</v>
      </c>
      <c r="O60" s="157" t="str">
        <f>IF(L60="--","--",IF(L60="na","na",$L60*EXP(NORMSINV($O$57)*SQRT(LN($E47^2/$C60+1))-(0.5*LN($E47^2/$C60+1)))/1))</f>
        <v>--</v>
      </c>
    </row>
    <row r="62" spans="1:139" ht="16.5" thickBot="1" x14ac:dyDescent="0.3">
      <c r="A62" s="90" t="s">
        <v>183</v>
      </c>
    </row>
    <row r="63" spans="1:139" ht="16.149999999999999" customHeight="1" thickBot="1" x14ac:dyDescent="0.25">
      <c r="A63" s="502"/>
      <c r="B63" s="517" t="s">
        <v>184</v>
      </c>
      <c r="C63" s="507" t="s">
        <v>185</v>
      </c>
      <c r="D63" s="508"/>
    </row>
    <row r="64" spans="1:139" ht="16.5" thickBot="1" x14ac:dyDescent="0.25">
      <c r="A64" s="503"/>
      <c r="B64" s="518"/>
      <c r="C64" s="308" t="s">
        <v>186</v>
      </c>
      <c r="D64" s="308" t="s">
        <v>187</v>
      </c>
    </row>
    <row r="65" spans="1:8" ht="16.5" thickBot="1" x14ac:dyDescent="0.25">
      <c r="A65" s="309" t="s">
        <v>188</v>
      </c>
      <c r="B65" s="310" t="str">
        <f>K6</f>
        <v>*</v>
      </c>
      <c r="C65" s="310" t="str">
        <f>K7</f>
        <v>*</v>
      </c>
      <c r="D65" s="310" t="str">
        <f>K8</f>
        <v>*</v>
      </c>
      <c r="G65" s="627" t="s">
        <v>189</v>
      </c>
      <c r="H65" s="628"/>
    </row>
    <row r="66" spans="1:8" ht="16.5" thickBot="1" x14ac:dyDescent="0.25">
      <c r="A66" s="295" t="s">
        <v>190</v>
      </c>
      <c r="B66" s="300" t="str">
        <f>IF(AND($K$9="fresh",$K$13="yes"),L45,IF(AND($K$9="fresh",$K$13="no"),L46,IF($K$9="salt",L47,"--")))</f>
        <v>--</v>
      </c>
      <c r="C66" s="300" t="str">
        <f>IF(AND($K$9="fresh",$K$13="yes"),M45,IF(AND($K$9="fresh",$K$13="no"),M46,IF($K$9="salt",N47,"--")))</f>
        <v>--</v>
      </c>
      <c r="D66" s="300" t="str">
        <f>IF(AND($K$9="fresh",$K$13="yes"),O45,IF(AND($K$9="fresh",$K$13="no"),O46,"--"))</f>
        <v>--</v>
      </c>
      <c r="G66" s="629"/>
      <c r="H66" s="630"/>
    </row>
    <row r="67" spans="1:8" ht="16.5" thickBot="1" x14ac:dyDescent="0.25">
      <c r="A67" s="306" t="s">
        <v>191</v>
      </c>
      <c r="B67" s="302"/>
      <c r="C67" s="303"/>
      <c r="D67" s="307"/>
      <c r="G67" s="629"/>
      <c r="H67" s="630"/>
    </row>
    <row r="68" spans="1:8" ht="16.5" thickBot="1" x14ac:dyDescent="0.25">
      <c r="A68" s="296" t="s">
        <v>192</v>
      </c>
      <c r="B68" s="301" t="str">
        <f>IF(AND($K$9="fresh",$K$13="yes"),D45,IF(AND($K$9="fresh",$K$13="no"),D46,IF($K$9="salt",D47,"--")))</f>
        <v>--</v>
      </c>
      <c r="C68" s="618" t="str">
        <f>IF(AND($K$9="fresh",$K$13="yes"),D45,IF(AND($K$9="fresh",$K$13="no"),D46,IF($K$9="salt",D47,"--")))</f>
        <v>--</v>
      </c>
      <c r="D68" s="619"/>
      <c r="G68" s="311"/>
      <c r="H68" s="312"/>
    </row>
    <row r="69" spans="1:8" ht="16.5" thickBot="1" x14ac:dyDescent="0.25">
      <c r="A69" s="296" t="s">
        <v>193</v>
      </c>
      <c r="B69" s="300" t="str">
        <f>C30</f>
        <v>--</v>
      </c>
      <c r="C69" s="620" t="str">
        <f>D30</f>
        <v>--</v>
      </c>
      <c r="D69" s="621"/>
      <c r="G69" s="311"/>
      <c r="H69" s="312"/>
    </row>
    <row r="70" spans="1:8" ht="16.5" thickBot="1" x14ac:dyDescent="0.25">
      <c r="A70" s="296" t="s">
        <v>194</v>
      </c>
      <c r="B70" s="300" t="str">
        <f>C29</f>
        <v>--</v>
      </c>
      <c r="C70" s="620" t="str">
        <f>D29</f>
        <v>--</v>
      </c>
      <c r="D70" s="621"/>
      <c r="G70" s="311"/>
      <c r="H70" s="312"/>
    </row>
    <row r="71" spans="1:8" ht="16.5" thickBot="1" x14ac:dyDescent="0.25">
      <c r="A71" s="296" t="s">
        <v>195</v>
      </c>
      <c r="B71" s="300" t="str">
        <f>C31</f>
        <v>--</v>
      </c>
      <c r="C71" s="620" t="str">
        <f>D31</f>
        <v>--</v>
      </c>
      <c r="D71" s="621"/>
      <c r="G71" s="311"/>
      <c r="H71" s="312"/>
    </row>
    <row r="72" spans="1:8" ht="16.5" thickBot="1" x14ac:dyDescent="0.25">
      <c r="A72" s="306" t="s">
        <v>196</v>
      </c>
      <c r="B72" s="302"/>
      <c r="C72" s="303"/>
      <c r="D72" s="307"/>
      <c r="G72" s="313"/>
      <c r="H72" s="314"/>
    </row>
    <row r="73" spans="1:8" ht="16.5" thickBot="1" x14ac:dyDescent="0.25">
      <c r="A73" s="296" t="s">
        <v>192</v>
      </c>
      <c r="B73" s="301" t="str">
        <f>IF(AND($K$9="fresh",$K$13="yes"),H45,IF(AND($K$9="fresh",$K$13="no"),H46,IF($K$9="salt",H47,"--")))</f>
        <v>--</v>
      </c>
      <c r="C73" s="620" t="str">
        <f>IF(AND($K$9="fresh",$K$13="yes"),H45,IF(AND($K$9="fresh",$K$13="no"),H46,IF($K$9="salt",H47,"--")))</f>
        <v>--</v>
      </c>
      <c r="D73" s="621" t="str">
        <f t="shared" ref="D73" si="0">IF(AND($K$9="fresh",$K$13="yes"),J45,IF(AND($K$9="fresh",$K$13="no"),J46,IF($K$9="salt",J47,"--")))</f>
        <v>--</v>
      </c>
    </row>
    <row r="74" spans="1:8" ht="16.5" thickBot="1" x14ac:dyDescent="0.25">
      <c r="A74" s="296" t="s">
        <v>193</v>
      </c>
      <c r="B74" s="300" t="str">
        <f>C25</f>
        <v>--</v>
      </c>
      <c r="C74" s="620" t="str">
        <f>D25</f>
        <v>--</v>
      </c>
      <c r="D74" s="621"/>
    </row>
    <row r="75" spans="1:8" ht="16.5" thickBot="1" x14ac:dyDescent="0.25">
      <c r="A75" s="296" t="s">
        <v>194</v>
      </c>
      <c r="B75" s="300" t="str">
        <f>C24</f>
        <v>--</v>
      </c>
      <c r="C75" s="620" t="str">
        <f>D24</f>
        <v>--</v>
      </c>
      <c r="D75" s="621"/>
    </row>
    <row r="76" spans="1:8" ht="16.5" thickBot="1" x14ac:dyDescent="0.25">
      <c r="A76" s="297" t="s">
        <v>195</v>
      </c>
      <c r="B76" s="304" t="str">
        <f>C26</f>
        <v>--</v>
      </c>
      <c r="C76" s="622" t="str">
        <f>D26</f>
        <v>--</v>
      </c>
      <c r="D76" s="623"/>
    </row>
    <row r="77" spans="1:8" ht="17.25" thickTop="1" thickBot="1" x14ac:dyDescent="0.25">
      <c r="A77" s="297" t="s">
        <v>197</v>
      </c>
      <c r="B77" s="499" t="str">
        <f t="array" ref="B77">IF(OR(C51:F53 ="Yes"),"Yes"," No")</f>
        <v xml:space="preserve"> No</v>
      </c>
      <c r="C77" s="500"/>
      <c r="D77" s="501"/>
    </row>
    <row r="78" spans="1:8" ht="17.25" thickTop="1" thickBot="1" x14ac:dyDescent="0.25">
      <c r="A78" s="298" t="s">
        <v>198</v>
      </c>
      <c r="B78" s="305" t="s">
        <v>199</v>
      </c>
      <c r="C78" s="299" t="s">
        <v>200</v>
      </c>
    </row>
    <row r="79" spans="1:8" ht="16.5" thickBot="1" x14ac:dyDescent="0.3">
      <c r="A79" s="315" t="s">
        <v>192</v>
      </c>
      <c r="B79" s="301" t="str">
        <f>IF(AND($K$9="fresh",$K$13="yes"),O58,IF(AND($K$9="fresh",$K$13="no"),O59,IF($K$9="salt",O60,"NA")))</f>
        <v>NA</v>
      </c>
      <c r="C79" s="301" t="str">
        <f>IF(AND($K$9="fresh",$K$13="yes"),N58,IF(AND($K$9="fresh",$K$13="no"),N59,IF($K$9="salt",N60,"NA")))</f>
        <v>NA</v>
      </c>
    </row>
    <row r="80" spans="1:8" ht="16.5" thickBot="1" x14ac:dyDescent="0.25">
      <c r="A80" s="637" t="s">
        <v>201</v>
      </c>
      <c r="B80" s="638"/>
      <c r="C80" s="638"/>
      <c r="D80" s="639"/>
    </row>
    <row r="81" spans="1:4" x14ac:dyDescent="0.2">
      <c r="A81" s="631" t="str">
        <f>IF(ISBLANK('2. Effluent'!K7),"",'2. Effluent'!K7)</f>
        <v/>
      </c>
      <c r="B81" s="632"/>
      <c r="C81" s="632"/>
      <c r="D81" s="633"/>
    </row>
    <row r="82" spans="1:4" ht="15.75" thickBot="1" x14ac:dyDescent="0.25">
      <c r="A82" s="634"/>
      <c r="B82" s="635"/>
      <c r="C82" s="635"/>
      <c r="D82" s="636"/>
    </row>
    <row r="83" spans="1:4" ht="16.5" thickBot="1" x14ac:dyDescent="0.25">
      <c r="A83" s="637" t="s">
        <v>202</v>
      </c>
      <c r="B83" s="638"/>
      <c r="C83" s="638"/>
      <c r="D83" s="639"/>
    </row>
    <row r="84" spans="1:4" x14ac:dyDescent="0.2">
      <c r="A84" s="612" t="str">
        <f>IF(ISBLANK('1. Ambient'!B6),"",'1. Ambient'!B6)</f>
        <v/>
      </c>
      <c r="B84" s="613"/>
      <c r="C84" s="613"/>
      <c r="D84" s="614"/>
    </row>
    <row r="85" spans="1:4" x14ac:dyDescent="0.2">
      <c r="A85" s="612"/>
      <c r="B85" s="613"/>
      <c r="C85" s="613"/>
      <c r="D85" s="614"/>
    </row>
    <row r="86" spans="1:4" ht="15.75" thickBot="1" x14ac:dyDescent="0.25">
      <c r="A86" s="615"/>
      <c r="B86" s="616"/>
      <c r="C86" s="616"/>
      <c r="D86" s="617"/>
    </row>
  </sheetData>
  <sheetProtection formatCells="0" formatColumns="0" formatRows="0" insertColumns="0" insertRows="0" insertHyperlinks="0" deleteColumns="0" deleteRows="0" sort="0" autoFilter="0" pivotTables="0"/>
  <mergeCells count="77">
    <mergeCell ref="A45:B45"/>
    <mergeCell ref="E41:E43"/>
    <mergeCell ref="F41:F43"/>
    <mergeCell ref="A11:D13"/>
    <mergeCell ref="H40:K40"/>
    <mergeCell ref="C41:C43"/>
    <mergeCell ref="K41:K43"/>
    <mergeCell ref="G41:G43"/>
    <mergeCell ref="A18:O18"/>
    <mergeCell ref="A33:E35"/>
    <mergeCell ref="A37:E38"/>
    <mergeCell ref="A39:O39"/>
    <mergeCell ref="G14:K14"/>
    <mergeCell ref="L12:O15"/>
    <mergeCell ref="L40:O40"/>
    <mergeCell ref="H41:H43"/>
    <mergeCell ref="A54:O54"/>
    <mergeCell ref="A46:B46"/>
    <mergeCell ref="A47:B47"/>
    <mergeCell ref="A48:B50"/>
    <mergeCell ref="C48:F48"/>
    <mergeCell ref="C49:F49"/>
    <mergeCell ref="A84:D86"/>
    <mergeCell ref="C71:D71"/>
    <mergeCell ref="C73:D73"/>
    <mergeCell ref="A80:D80"/>
    <mergeCell ref="A81:D82"/>
    <mergeCell ref="A83:D83"/>
    <mergeCell ref="C75:D75"/>
    <mergeCell ref="C76:D76"/>
    <mergeCell ref="B77:D77"/>
    <mergeCell ref="D41:D43"/>
    <mergeCell ref="A40:B44"/>
    <mergeCell ref="C40:G40"/>
    <mergeCell ref="L41:L43"/>
    <mergeCell ref="M41:M43"/>
    <mergeCell ref="N41:N43"/>
    <mergeCell ref="O41:O43"/>
    <mergeCell ref="I41:I43"/>
    <mergeCell ref="J41:J43"/>
    <mergeCell ref="G9:J9"/>
    <mergeCell ref="G10:K10"/>
    <mergeCell ref="G11:I11"/>
    <mergeCell ref="G12:I12"/>
    <mergeCell ref="G13:J13"/>
    <mergeCell ref="B6:D6"/>
    <mergeCell ref="A7:A8"/>
    <mergeCell ref="B7:D8"/>
    <mergeCell ref="A9:A10"/>
    <mergeCell ref="B9:D10"/>
    <mergeCell ref="A1:O2"/>
    <mergeCell ref="A3:D4"/>
    <mergeCell ref="B5:D5"/>
    <mergeCell ref="G5:K5"/>
    <mergeCell ref="G3:K4"/>
    <mergeCell ref="T51:AC51"/>
    <mergeCell ref="A52:B52"/>
    <mergeCell ref="T52:T53"/>
    <mergeCell ref="U52:U53"/>
    <mergeCell ref="A53:B53"/>
    <mergeCell ref="A51:B51"/>
    <mergeCell ref="N55:O55"/>
    <mergeCell ref="A58:B58"/>
    <mergeCell ref="C70:D70"/>
    <mergeCell ref="C74:D74"/>
    <mergeCell ref="A59:B59"/>
    <mergeCell ref="A60:B60"/>
    <mergeCell ref="A55:B57"/>
    <mergeCell ref="C55:C56"/>
    <mergeCell ref="D55:G55"/>
    <mergeCell ref="A63:A64"/>
    <mergeCell ref="B63:B64"/>
    <mergeCell ref="C63:D63"/>
    <mergeCell ref="C69:D69"/>
    <mergeCell ref="C68:D68"/>
    <mergeCell ref="G65:H67"/>
    <mergeCell ref="H55:L55"/>
  </mergeCells>
  <conditionalFormatting sqref="B15">
    <cfRule type="cellIs" dxfId="1" priority="1" stopIfTrue="1" operator="notEqual">
      <formula>"YES"</formula>
    </cfRule>
  </conditionalFormatting>
  <dataValidations count="2">
    <dataValidation type="list" allowBlank="1" showInputMessage="1" showErrorMessage="1" sqref="K13" xr:uid="{00000000-0002-0000-0500-000000000000}">
      <formula1>$P$6:$P$8</formula1>
    </dataValidation>
    <dataValidation type="list" allowBlank="1" showInputMessage="1" showErrorMessage="1" sqref="K9" xr:uid="{00000000-0002-0000-0500-000001000000}">
      <formula1>$Q$6:$Q$8</formula1>
    </dataValidation>
  </dataValidations>
  <pageMargins left="0.41" right="0.45" top="0.49" bottom="0.35" header="0.27" footer="0.19"/>
  <pageSetup scale="55" orientation="landscape" r:id="rId1"/>
  <headerFooter alignWithMargins="0">
    <oddHeader>&amp;C&amp;"Tahoma,Bold"&amp;14Reasonable Potential Analysis - Fresh and Saltwater Ammonia Criteria</oddHeader>
    <oddFooter>Page &amp;P</oddFooter>
  </headerFooter>
  <drawing r:id="rId2"/>
  <legacyDrawing r:id="rId3"/>
  <oleObjects>
    <mc:AlternateContent xmlns:mc="http://schemas.openxmlformats.org/markup-compatibility/2006">
      <mc:Choice Requires="x14">
        <oleObject progId="Package" shapeId="20535" r:id="rId4">
          <objectPr defaultSize="0" autoPict="0" r:id="rId5">
            <anchor moveWithCells="1" sizeWithCells="1">
              <from>
                <xdr:col>6</xdr:col>
                <xdr:colOff>438150</xdr:colOff>
                <xdr:row>67</xdr:row>
                <xdr:rowOff>95250</xdr:rowOff>
              </from>
              <to>
                <xdr:col>7</xdr:col>
                <xdr:colOff>361950</xdr:colOff>
                <xdr:row>71</xdr:row>
                <xdr:rowOff>133350</xdr:rowOff>
              </to>
            </anchor>
          </objectPr>
        </oleObject>
      </mc:Choice>
      <mc:Fallback>
        <oleObject progId="Package" shapeId="20535" r:id="rId4"/>
      </mc:Fallback>
    </mc:AlternateContent>
  </oleObject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12">
    <pageSetUpPr fitToPage="1"/>
  </sheetPr>
  <dimension ref="A1:EI86"/>
  <sheetViews>
    <sheetView zoomScale="90" zoomScaleNormal="90" workbookViewId="0">
      <selection sqref="A1:O2"/>
    </sheetView>
  </sheetViews>
  <sheetFormatPr defaultColWidth="8" defaultRowHeight="15" x14ac:dyDescent="0.2"/>
  <cols>
    <col min="1" max="1" width="31.125" style="54" customWidth="1"/>
    <col min="2" max="2" width="11.5" style="54" customWidth="1"/>
    <col min="3" max="3" width="10.75" style="54" customWidth="1"/>
    <col min="4" max="4" width="12.125" style="54" customWidth="1"/>
    <col min="5" max="5" width="11.5" style="54" customWidth="1"/>
    <col min="6" max="6" width="17.5" style="54" customWidth="1"/>
    <col min="7" max="7" width="21.5" style="54" customWidth="1"/>
    <col min="8" max="8" width="12.25" style="54" customWidth="1"/>
    <col min="9" max="9" width="10.75" style="54" customWidth="1"/>
    <col min="10" max="10" width="12.375" style="54" customWidth="1"/>
    <col min="11" max="11" width="12.5" style="54" customWidth="1"/>
    <col min="12" max="12" width="9.75" style="54" customWidth="1"/>
    <col min="13" max="13" width="12.125" style="54" customWidth="1"/>
    <col min="14" max="14" width="10.375" style="54" customWidth="1"/>
    <col min="15" max="15" width="9.5" style="54" customWidth="1"/>
    <col min="16" max="16" width="10.25" style="54" hidden="1" customWidth="1"/>
    <col min="17" max="17" width="9.25" style="54" hidden="1" customWidth="1"/>
    <col min="18" max="18" width="9.375" style="54" customWidth="1"/>
    <col min="19" max="19" width="6.5" style="54" customWidth="1"/>
    <col min="20" max="20" width="13" style="54" customWidth="1"/>
    <col min="21" max="21" width="13.5" style="54" customWidth="1"/>
    <col min="22" max="22" width="11.75" style="54" customWidth="1"/>
    <col min="23" max="23" width="11.125" style="54" customWidth="1"/>
    <col min="24" max="24" width="12.75" style="54" customWidth="1"/>
    <col min="25" max="25" width="9.75" style="54" customWidth="1"/>
    <col min="26" max="26" width="7.375" style="54" customWidth="1"/>
    <col min="27" max="27" width="9.25" style="54" customWidth="1"/>
    <col min="28" max="28" width="10.125" style="54" customWidth="1"/>
    <col min="29" max="29" width="9.25" style="54" customWidth="1"/>
    <col min="30" max="30" width="9.375" style="54" customWidth="1"/>
    <col min="31" max="31" width="11.375" style="54" customWidth="1"/>
    <col min="32" max="32" width="8.375" style="54" customWidth="1"/>
    <col min="33" max="33" width="11.5" style="54" customWidth="1"/>
    <col min="34" max="34" width="9.375" style="54" customWidth="1"/>
    <col min="35" max="35" width="6.375" style="54" bestFit="1" customWidth="1"/>
    <col min="36" max="16384" width="8" style="54"/>
  </cols>
  <sheetData>
    <row r="1" spans="1:17" x14ac:dyDescent="0.2">
      <c r="A1" s="527" t="s">
        <v>298</v>
      </c>
      <c r="B1" s="528"/>
      <c r="C1" s="528"/>
      <c r="D1" s="528"/>
      <c r="E1" s="528"/>
      <c r="F1" s="528"/>
      <c r="G1" s="528"/>
      <c r="H1" s="528"/>
      <c r="I1" s="528"/>
      <c r="J1" s="528"/>
      <c r="K1" s="528"/>
      <c r="L1" s="528"/>
      <c r="M1" s="528"/>
      <c r="N1" s="528"/>
      <c r="O1" s="529"/>
    </row>
    <row r="2" spans="1:17" ht="15.75" thickBot="1" x14ac:dyDescent="0.25">
      <c r="A2" s="530"/>
      <c r="B2" s="531"/>
      <c r="C2" s="531"/>
      <c r="D2" s="531"/>
      <c r="E2" s="531"/>
      <c r="F2" s="531"/>
      <c r="G2" s="531"/>
      <c r="H2" s="531"/>
      <c r="I2" s="531"/>
      <c r="J2" s="531"/>
      <c r="K2" s="531"/>
      <c r="L2" s="531"/>
      <c r="M2" s="531"/>
      <c r="N2" s="531"/>
      <c r="O2" s="532"/>
    </row>
    <row r="3" spans="1:17" ht="15" customHeight="1" x14ac:dyDescent="0.2">
      <c r="A3" s="678" t="s">
        <v>70</v>
      </c>
      <c r="B3" s="679"/>
      <c r="C3" s="679"/>
      <c r="D3" s="680"/>
      <c r="E3" s="229"/>
      <c r="F3" s="205"/>
      <c r="G3" s="678" t="s">
        <v>71</v>
      </c>
      <c r="H3" s="679"/>
      <c r="I3" s="679"/>
      <c r="J3" s="679"/>
      <c r="K3" s="680"/>
      <c r="L3" s="205"/>
      <c r="M3" s="205"/>
      <c r="N3" s="205"/>
      <c r="O3" s="183"/>
    </row>
    <row r="4" spans="1:17" ht="15" customHeight="1" thickBot="1" x14ac:dyDescent="0.25">
      <c r="A4" s="681"/>
      <c r="B4" s="682"/>
      <c r="C4" s="682"/>
      <c r="D4" s="683"/>
      <c r="E4" s="230"/>
      <c r="F4" s="205"/>
      <c r="G4" s="684"/>
      <c r="H4" s="685"/>
      <c r="I4" s="685"/>
      <c r="J4" s="685"/>
      <c r="K4" s="686"/>
      <c r="L4" s="205"/>
      <c r="M4" s="205"/>
      <c r="N4" s="205"/>
      <c r="O4" s="190"/>
    </row>
    <row r="5" spans="1:17" ht="33.75" customHeight="1" x14ac:dyDescent="0.2">
      <c r="A5" s="57" t="s">
        <v>72</v>
      </c>
      <c r="B5" s="539" t="s">
        <v>73</v>
      </c>
      <c r="C5" s="540"/>
      <c r="D5" s="541"/>
      <c r="E5" s="205"/>
      <c r="F5" s="205"/>
      <c r="G5" s="656" t="s">
        <v>74</v>
      </c>
      <c r="H5" s="657"/>
      <c r="I5" s="657"/>
      <c r="J5" s="657"/>
      <c r="K5" s="658"/>
      <c r="L5" s="205"/>
      <c r="M5" s="205"/>
      <c r="N5" s="205"/>
      <c r="O5" s="190"/>
    </row>
    <row r="6" spans="1:17" ht="15" customHeight="1" x14ac:dyDescent="0.2">
      <c r="A6" s="57" t="s">
        <v>75</v>
      </c>
      <c r="B6" s="548" t="s">
        <v>76</v>
      </c>
      <c r="C6" s="540"/>
      <c r="D6" s="541"/>
      <c r="E6" s="205"/>
      <c r="F6" s="205"/>
      <c r="G6" s="208" t="s">
        <v>77</v>
      </c>
      <c r="H6" s="209"/>
      <c r="I6" s="209"/>
      <c r="J6" s="209"/>
      <c r="K6" s="220" t="s">
        <v>78</v>
      </c>
      <c r="L6" s="205"/>
      <c r="M6" s="205"/>
      <c r="N6" s="205"/>
      <c r="O6" s="190"/>
      <c r="P6" s="54" t="s">
        <v>79</v>
      </c>
      <c r="Q6" s="54" t="s">
        <v>80</v>
      </c>
    </row>
    <row r="7" spans="1:17" ht="15" customHeight="1" x14ac:dyDescent="0.2">
      <c r="A7" s="687" t="s">
        <v>81</v>
      </c>
      <c r="B7" s="550" t="s">
        <v>73</v>
      </c>
      <c r="C7" s="551"/>
      <c r="D7" s="552"/>
      <c r="E7" s="205"/>
      <c r="F7" s="205"/>
      <c r="G7" s="208" t="s">
        <v>82</v>
      </c>
      <c r="H7" s="209"/>
      <c r="I7" s="209"/>
      <c r="J7" s="209"/>
      <c r="K7" s="220" t="s">
        <v>78</v>
      </c>
      <c r="L7" s="205"/>
      <c r="M7" s="205"/>
      <c r="N7" s="205"/>
      <c r="O7" s="190"/>
      <c r="P7" s="54" t="s">
        <v>83</v>
      </c>
      <c r="Q7" s="54" t="s">
        <v>84</v>
      </c>
    </row>
    <row r="8" spans="1:17" ht="15" customHeight="1" x14ac:dyDescent="0.2">
      <c r="A8" s="687"/>
      <c r="B8" s="553"/>
      <c r="C8" s="554"/>
      <c r="D8" s="555"/>
      <c r="E8" s="205"/>
      <c r="F8" s="205"/>
      <c r="G8" s="208" t="s">
        <v>85</v>
      </c>
      <c r="H8" s="209"/>
      <c r="I8" s="209"/>
      <c r="J8" s="209"/>
      <c r="K8" s="220" t="s">
        <v>78</v>
      </c>
      <c r="L8" s="205"/>
      <c r="M8" s="205"/>
      <c r="N8" s="205"/>
      <c r="O8" s="190"/>
      <c r="P8" s="54" t="s">
        <v>78</v>
      </c>
      <c r="Q8" s="54" t="s">
        <v>78</v>
      </c>
    </row>
    <row r="9" spans="1:17" ht="15" customHeight="1" x14ac:dyDescent="0.2">
      <c r="A9" s="687" t="s">
        <v>86</v>
      </c>
      <c r="B9" s="550" t="s">
        <v>87</v>
      </c>
      <c r="C9" s="551"/>
      <c r="D9" s="552"/>
      <c r="E9" s="205"/>
      <c r="F9" s="205"/>
      <c r="G9" s="660" t="s">
        <v>88</v>
      </c>
      <c r="H9" s="661"/>
      <c r="I9" s="661"/>
      <c r="J9" s="662"/>
      <c r="K9" s="58" t="s">
        <v>78</v>
      </c>
      <c r="L9" s="205"/>
      <c r="M9" s="205"/>
      <c r="N9" s="205"/>
      <c r="O9" s="190"/>
    </row>
    <row r="10" spans="1:17" ht="15" customHeight="1" thickBot="1" x14ac:dyDescent="0.25">
      <c r="A10" s="701"/>
      <c r="B10" s="557"/>
      <c r="C10" s="558"/>
      <c r="D10" s="559"/>
      <c r="E10" s="205"/>
      <c r="F10" s="205"/>
      <c r="G10" s="660" t="s">
        <v>89</v>
      </c>
      <c r="H10" s="661"/>
      <c r="I10" s="661"/>
      <c r="J10" s="661"/>
      <c r="K10" s="663"/>
      <c r="L10" s="205"/>
      <c r="M10" s="205"/>
      <c r="N10" s="205"/>
      <c r="O10" s="190"/>
    </row>
    <row r="11" spans="1:17" ht="15" customHeight="1" x14ac:dyDescent="0.2">
      <c r="A11" s="570" t="s">
        <v>90</v>
      </c>
      <c r="B11" s="571"/>
      <c r="C11" s="571"/>
      <c r="D11" s="572"/>
      <c r="E11" s="205"/>
      <c r="F11" s="205"/>
      <c r="G11" s="497" t="s">
        <v>91</v>
      </c>
      <c r="H11" s="498"/>
      <c r="I11" s="498"/>
      <c r="J11" s="210" t="s">
        <v>92</v>
      </c>
      <c r="K11" s="59" t="s">
        <v>78</v>
      </c>
      <c r="L11" s="205"/>
      <c r="M11" s="205"/>
      <c r="N11" s="205"/>
      <c r="O11" s="190"/>
    </row>
    <row r="12" spans="1:17" ht="15" customHeight="1" x14ac:dyDescent="0.2">
      <c r="A12" s="573"/>
      <c r="B12" s="574"/>
      <c r="C12" s="574"/>
      <c r="D12" s="575"/>
      <c r="E12" s="205"/>
      <c r="F12" s="205"/>
      <c r="G12" s="497" t="s">
        <v>94</v>
      </c>
      <c r="H12" s="498"/>
      <c r="I12" s="498"/>
      <c r="J12" s="211" t="s">
        <v>92</v>
      </c>
      <c r="K12" s="59" t="s">
        <v>78</v>
      </c>
      <c r="L12" s="624" t="s">
        <v>93</v>
      </c>
      <c r="M12" s="625"/>
      <c r="N12" s="625"/>
      <c r="O12" s="626"/>
    </row>
    <row r="13" spans="1:17" ht="37.9" customHeight="1" thickBot="1" x14ac:dyDescent="0.25">
      <c r="A13" s="576"/>
      <c r="B13" s="577"/>
      <c r="C13" s="577"/>
      <c r="D13" s="578"/>
      <c r="E13" s="205"/>
      <c r="F13" s="205"/>
      <c r="G13" s="582" t="s">
        <v>95</v>
      </c>
      <c r="H13" s="583"/>
      <c r="I13" s="583"/>
      <c r="J13" s="583"/>
      <c r="K13" s="60" t="s">
        <v>78</v>
      </c>
      <c r="L13" s="624"/>
      <c r="M13" s="625"/>
      <c r="N13" s="625"/>
      <c r="O13" s="626"/>
    </row>
    <row r="14" spans="1:17" ht="15" customHeight="1" x14ac:dyDescent="0.2">
      <c r="A14" s="61" t="s">
        <v>96</v>
      </c>
      <c r="B14" s="62" t="s">
        <v>97</v>
      </c>
      <c r="C14" s="63" t="s">
        <v>98</v>
      </c>
      <c r="D14" s="64"/>
      <c r="E14" s="205"/>
      <c r="F14" s="205"/>
      <c r="G14" s="675" t="s">
        <v>99</v>
      </c>
      <c r="H14" s="676"/>
      <c r="I14" s="676"/>
      <c r="J14" s="676"/>
      <c r="K14" s="677"/>
      <c r="L14" s="624"/>
      <c r="M14" s="625"/>
      <c r="N14" s="625"/>
      <c r="O14" s="626"/>
    </row>
    <row r="15" spans="1:17" ht="15" customHeight="1" thickBot="1" x14ac:dyDescent="0.3">
      <c r="A15" s="65" t="s">
        <v>100</v>
      </c>
      <c r="B15" s="66" t="s">
        <v>97</v>
      </c>
      <c r="C15" s="67" t="s">
        <v>101</v>
      </c>
      <c r="D15" s="68"/>
      <c r="E15" s="205"/>
      <c r="F15" s="205"/>
      <c r="G15" s="212" t="s">
        <v>102</v>
      </c>
      <c r="H15" s="213"/>
      <c r="I15" s="214"/>
      <c r="J15" s="215" t="s">
        <v>103</v>
      </c>
      <c r="K15" s="158">
        <v>0.99</v>
      </c>
      <c r="L15" s="624"/>
      <c r="M15" s="625"/>
      <c r="N15" s="625"/>
      <c r="O15" s="626"/>
    </row>
    <row r="16" spans="1:17" ht="15" customHeight="1" thickBot="1" x14ac:dyDescent="0.25">
      <c r="A16" s="205"/>
      <c r="B16" s="205"/>
      <c r="C16" s="205"/>
      <c r="D16" s="205"/>
      <c r="E16" s="205"/>
      <c r="F16" s="205"/>
      <c r="G16" s="216" t="s">
        <v>104</v>
      </c>
      <c r="H16" s="217"/>
      <c r="I16" s="218"/>
      <c r="J16" s="219" t="s">
        <v>103</v>
      </c>
      <c r="K16" s="159">
        <v>0.95</v>
      </c>
      <c r="L16" s="205"/>
      <c r="M16" s="205"/>
      <c r="N16" s="205"/>
      <c r="O16" s="190"/>
    </row>
    <row r="17" spans="1:139" ht="15" customHeight="1" thickBot="1" x14ac:dyDescent="0.25">
      <c r="A17" s="205"/>
      <c r="B17" s="205"/>
      <c r="C17" s="205"/>
      <c r="D17" s="205"/>
      <c r="E17" s="205"/>
      <c r="F17" s="205"/>
      <c r="G17" s="205"/>
      <c r="H17" s="205"/>
      <c r="I17" s="205"/>
      <c r="J17" s="205"/>
      <c r="K17" s="205"/>
      <c r="L17" s="205"/>
      <c r="M17" s="205"/>
      <c r="N17" s="205"/>
      <c r="O17" s="190"/>
    </row>
    <row r="18" spans="1:139" s="69" customFormat="1" ht="21" thickBot="1" x14ac:dyDescent="0.35">
      <c r="A18" s="564" t="s">
        <v>105</v>
      </c>
      <c r="B18" s="565"/>
      <c r="C18" s="565"/>
      <c r="D18" s="565"/>
      <c r="E18" s="565"/>
      <c r="F18" s="565"/>
      <c r="G18" s="565"/>
      <c r="H18" s="565"/>
      <c r="I18" s="565"/>
      <c r="J18" s="565"/>
      <c r="K18" s="565"/>
      <c r="L18" s="565"/>
      <c r="M18" s="565"/>
      <c r="N18" s="565"/>
      <c r="O18" s="566"/>
      <c r="P18" s="54"/>
      <c r="Q18" s="54"/>
      <c r="R18" s="54"/>
      <c r="S18" s="54"/>
      <c r="T18" s="54"/>
      <c r="U18" s="54"/>
      <c r="V18" s="54"/>
      <c r="W18" s="54"/>
      <c r="X18" s="54"/>
      <c r="Y18" s="54"/>
      <c r="Z18" s="54"/>
      <c r="AA18" s="54"/>
      <c r="AB18" s="54"/>
      <c r="AC18" s="54"/>
      <c r="AD18" s="54"/>
      <c r="AE18" s="54"/>
      <c r="AF18" s="54"/>
      <c r="AG18" s="54"/>
      <c r="AH18" s="54"/>
      <c r="AI18" s="54"/>
      <c r="AJ18" s="54"/>
      <c r="AK18" s="54"/>
      <c r="AL18" s="54"/>
      <c r="AM18" s="54"/>
      <c r="AN18" s="54"/>
      <c r="AO18" s="54"/>
      <c r="AP18" s="54"/>
      <c r="AQ18" s="54"/>
      <c r="AR18" s="54"/>
      <c r="AS18" s="54"/>
      <c r="AT18" s="54"/>
      <c r="AU18" s="54"/>
      <c r="AV18" s="54"/>
      <c r="AW18" s="54"/>
      <c r="AX18" s="54"/>
      <c r="AY18" s="54"/>
      <c r="AZ18" s="54"/>
      <c r="BA18" s="54"/>
      <c r="BB18" s="54"/>
      <c r="BC18" s="54"/>
      <c r="BD18" s="54"/>
      <c r="BE18" s="54"/>
      <c r="BF18" s="54"/>
      <c r="BG18" s="54"/>
      <c r="BH18" s="54"/>
      <c r="BI18" s="54"/>
      <c r="BJ18" s="54"/>
      <c r="BK18" s="54"/>
      <c r="BL18" s="54"/>
      <c r="BM18" s="54"/>
      <c r="BN18" s="54"/>
      <c r="BO18" s="54"/>
      <c r="BP18" s="54"/>
      <c r="BQ18" s="54"/>
      <c r="BR18" s="54"/>
      <c r="BS18" s="54"/>
      <c r="BT18" s="54"/>
      <c r="BU18" s="54"/>
      <c r="BV18" s="54"/>
      <c r="BW18" s="54"/>
      <c r="BX18" s="54"/>
      <c r="BY18" s="54"/>
      <c r="BZ18" s="54"/>
      <c r="CA18" s="54"/>
      <c r="CB18" s="54"/>
      <c r="CC18" s="54"/>
      <c r="CD18" s="54"/>
      <c r="CE18" s="54"/>
      <c r="CF18" s="54"/>
      <c r="CG18" s="54"/>
      <c r="CH18" s="54"/>
      <c r="CI18" s="54"/>
      <c r="CJ18" s="54"/>
      <c r="CK18" s="54"/>
      <c r="CL18" s="54"/>
      <c r="CM18" s="54"/>
      <c r="CN18" s="54"/>
      <c r="CO18" s="54"/>
      <c r="CP18" s="54"/>
      <c r="CQ18" s="54"/>
      <c r="CR18" s="54"/>
      <c r="CS18" s="54"/>
      <c r="CT18" s="54"/>
      <c r="CU18" s="54"/>
      <c r="CV18" s="54"/>
      <c r="CW18" s="54"/>
      <c r="CX18" s="54"/>
      <c r="CY18" s="54"/>
      <c r="CZ18" s="54"/>
      <c r="DA18" s="54"/>
      <c r="DB18" s="54"/>
      <c r="DC18" s="54"/>
      <c r="DD18" s="54"/>
      <c r="DE18" s="54"/>
      <c r="DF18" s="54"/>
      <c r="DG18" s="54"/>
      <c r="DH18" s="54"/>
      <c r="DI18" s="54"/>
      <c r="DJ18" s="54"/>
      <c r="DK18" s="54"/>
      <c r="DL18" s="54"/>
      <c r="DM18" s="54"/>
      <c r="DN18" s="54"/>
      <c r="DO18" s="54"/>
      <c r="DP18" s="54"/>
      <c r="DQ18" s="54"/>
      <c r="DR18" s="54"/>
      <c r="DS18" s="54"/>
      <c r="DT18" s="54"/>
      <c r="DU18" s="54"/>
      <c r="DV18" s="54"/>
      <c r="DW18" s="54"/>
      <c r="DX18" s="54"/>
      <c r="DY18" s="54"/>
      <c r="DZ18" s="54"/>
      <c r="EA18" s="54"/>
      <c r="EB18" s="54"/>
      <c r="EC18" s="54"/>
      <c r="ED18" s="54"/>
      <c r="EE18" s="54"/>
      <c r="EF18" s="54"/>
      <c r="EG18" s="54"/>
      <c r="EH18" s="54"/>
      <c r="EI18" s="54"/>
    </row>
    <row r="19" spans="1:139" ht="18" x14ac:dyDescent="0.25">
      <c r="A19" s="160" t="s">
        <v>106</v>
      </c>
      <c r="B19" s="70"/>
      <c r="C19" s="70"/>
      <c r="D19" s="70"/>
      <c r="E19" s="181"/>
      <c r="F19" s="181"/>
      <c r="G19" s="161" t="s">
        <v>107</v>
      </c>
      <c r="H19" s="70"/>
      <c r="I19" s="70"/>
      <c r="J19" s="70"/>
      <c r="K19" s="70"/>
      <c r="L19" s="181"/>
      <c r="M19" s="181"/>
      <c r="N19" s="181"/>
      <c r="O19" s="183"/>
    </row>
    <row r="20" spans="1:139" ht="15" customHeight="1" x14ac:dyDescent="0.25">
      <c r="A20" s="184"/>
      <c r="B20" s="185" t="s">
        <v>108</v>
      </c>
      <c r="C20" s="185" t="s">
        <v>109</v>
      </c>
      <c r="D20" s="185" t="s">
        <v>110</v>
      </c>
      <c r="E20" s="186"/>
      <c r="F20" s="187"/>
      <c r="G20" s="188"/>
      <c r="H20" s="189"/>
      <c r="I20" s="185" t="s">
        <v>108</v>
      </c>
      <c r="J20" s="185" t="s">
        <v>109</v>
      </c>
      <c r="K20" s="185" t="s">
        <v>110</v>
      </c>
      <c r="L20" s="186"/>
      <c r="M20" s="186"/>
      <c r="N20" s="186"/>
      <c r="O20" s="190"/>
    </row>
    <row r="21" spans="1:139" ht="15" customHeight="1" x14ac:dyDescent="0.25">
      <c r="A21" s="414" t="s">
        <v>111</v>
      </c>
      <c r="B21" s="71" t="str">
        <f>K6</f>
        <v>*</v>
      </c>
      <c r="C21" s="71" t="str">
        <f>K7</f>
        <v>*</v>
      </c>
      <c r="D21" s="71" t="str">
        <f>K8</f>
        <v>*</v>
      </c>
      <c r="E21" s="202"/>
      <c r="F21" s="187"/>
      <c r="G21" s="199" t="s">
        <v>112</v>
      </c>
      <c r="H21" s="193"/>
      <c r="I21" s="204"/>
      <c r="J21" s="204"/>
      <c r="K21" s="203"/>
      <c r="L21" s="186"/>
      <c r="M21" s="186"/>
      <c r="N21" s="186"/>
      <c r="O21" s="190"/>
    </row>
    <row r="22" spans="1:139" ht="15" customHeight="1" x14ac:dyDescent="0.2">
      <c r="A22" s="191"/>
      <c r="B22" s="193"/>
      <c r="C22" s="204"/>
      <c r="D22" s="204"/>
      <c r="E22" s="203"/>
      <c r="F22" s="187"/>
      <c r="G22" s="200" t="s">
        <v>113</v>
      </c>
      <c r="H22" s="200"/>
      <c r="I22" s="71" t="str">
        <f>IF($C24="--","--",6.57-0.0118*$C24+0.00012*($C24^2))</f>
        <v>--</v>
      </c>
      <c r="J22" s="71" t="str">
        <f>IF($D24="--","--",6.57-0.0118*$D24+0.00012*($D24^2))</f>
        <v>--</v>
      </c>
      <c r="K22" s="71" t="str">
        <f>IF($D24="--","--",6.57-0.0118*$D24+0.00012*($D24^2))</f>
        <v>--</v>
      </c>
      <c r="L22" s="186"/>
      <c r="M22" s="186"/>
      <c r="N22" s="186"/>
      <c r="O22" s="190"/>
    </row>
    <row r="23" spans="1:139" ht="15" customHeight="1" x14ac:dyDescent="0.25">
      <c r="A23" s="192" t="s">
        <v>114</v>
      </c>
      <c r="B23" s="193"/>
      <c r="C23" s="204" t="s">
        <v>115</v>
      </c>
      <c r="D23" s="204" t="s">
        <v>116</v>
      </c>
      <c r="E23" s="203"/>
      <c r="F23" s="187"/>
      <c r="G23" s="200" t="s">
        <v>117</v>
      </c>
      <c r="H23" s="200"/>
      <c r="I23" s="71" t="str">
        <f>IF($C25="--","--",1/(1+10^(I22-$C25)))</f>
        <v>--</v>
      </c>
      <c r="J23" s="71" t="str">
        <f>IF($D25="--","--",1/(1+10^(J22-$D25)))</f>
        <v>--</v>
      </c>
      <c r="K23" s="71" t="str">
        <f>IF($D25="--","--",1/(1+10^(K22-$D25)))</f>
        <v>--</v>
      </c>
      <c r="L23" s="186"/>
      <c r="M23" s="186"/>
      <c r="N23" s="186"/>
      <c r="O23" s="190"/>
    </row>
    <row r="24" spans="1:139" ht="15" customHeight="1" x14ac:dyDescent="0.2">
      <c r="A24" s="414" t="s">
        <v>17</v>
      </c>
      <c r="B24" s="239" t="s">
        <v>25</v>
      </c>
      <c r="C24" s="76" t="str">
        <f>'1. Ambient'!AA33</f>
        <v>--</v>
      </c>
      <c r="D24" s="76" t="str">
        <f>'1. Ambient'!AA33</f>
        <v>--</v>
      </c>
      <c r="E24" s="202"/>
      <c r="F24" s="187"/>
      <c r="G24" s="200" t="s">
        <v>118</v>
      </c>
      <c r="H24" s="174" t="s">
        <v>119</v>
      </c>
      <c r="I24" s="71" t="str">
        <f>IF($C26="--","--",$C26/I23)</f>
        <v>--</v>
      </c>
      <c r="J24" s="71" t="str">
        <f>IF($D26="--","--",$D26/J23)</f>
        <v>--</v>
      </c>
      <c r="K24" s="71" t="str">
        <f>IF($D26="--","--",$D26/K23)</f>
        <v>--</v>
      </c>
      <c r="L24" s="186"/>
      <c r="M24" s="186"/>
      <c r="N24" s="186"/>
      <c r="O24" s="190"/>
    </row>
    <row r="25" spans="1:139" ht="15" customHeight="1" x14ac:dyDescent="0.2">
      <c r="A25" s="414" t="s">
        <v>18</v>
      </c>
      <c r="B25" s="239"/>
      <c r="C25" s="231" t="str">
        <f>'1. Ambient'!AA34</f>
        <v>--</v>
      </c>
      <c r="D25" s="76" t="str">
        <f>'1. Ambient'!AA34</f>
        <v>--</v>
      </c>
      <c r="E25" s="202"/>
      <c r="F25" s="187"/>
      <c r="G25" s="186"/>
      <c r="H25" s="186"/>
      <c r="I25" s="186"/>
      <c r="J25" s="186"/>
      <c r="K25" s="186"/>
      <c r="L25" s="186"/>
      <c r="M25" s="186"/>
      <c r="N25" s="186"/>
      <c r="O25" s="190"/>
    </row>
    <row r="26" spans="1:139" ht="15" customHeight="1" x14ac:dyDescent="0.25">
      <c r="A26" s="414" t="s">
        <v>19</v>
      </c>
      <c r="B26" s="240" t="s">
        <v>119</v>
      </c>
      <c r="C26" s="231" t="str">
        <f>IF(C25&gt;C30,'1. Ambient'!AA35,'1. Ambient'!Z35)</f>
        <v>--</v>
      </c>
      <c r="D26" s="231" t="str">
        <f>IF(D25&gt;D30,'1. Ambient'!AA35,'1. Ambient'!Z35)</f>
        <v>--</v>
      </c>
      <c r="E26" s="202"/>
      <c r="F26" s="187"/>
      <c r="G26" s="199" t="s">
        <v>120</v>
      </c>
      <c r="H26" s="193"/>
      <c r="I26" s="204"/>
      <c r="J26" s="204"/>
      <c r="K26" s="203"/>
      <c r="L26" s="186"/>
      <c r="M26" s="186"/>
      <c r="N26" s="186"/>
      <c r="O26" s="190"/>
    </row>
    <row r="27" spans="1:139" ht="15" customHeight="1" x14ac:dyDescent="0.2">
      <c r="A27" s="191"/>
      <c r="B27" s="226"/>
      <c r="C27" s="202"/>
      <c r="D27" s="202"/>
      <c r="E27" s="202"/>
      <c r="F27" s="187"/>
      <c r="G27" s="200" t="s">
        <v>113</v>
      </c>
      <c r="H27" s="200"/>
      <c r="I27" s="71" t="str">
        <f>IF($C29="--","--",6.57-0.0118*$C29+0.00012*($C29^2))</f>
        <v>--</v>
      </c>
      <c r="J27" s="71" t="str">
        <f>IF($D29="--","--",6.57-0.0118*$D29+0.00012*($D29^2))</f>
        <v>--</v>
      </c>
      <c r="K27" s="71" t="str">
        <f>IF($D29="--","--",6.57-0.0118*$D29+0.00012*($D29^2))</f>
        <v>--</v>
      </c>
      <c r="L27" s="186"/>
      <c r="M27" s="186"/>
      <c r="N27" s="186"/>
      <c r="O27" s="190"/>
    </row>
    <row r="28" spans="1:139" ht="15" customHeight="1" x14ac:dyDescent="0.25">
      <c r="A28" s="192" t="s">
        <v>121</v>
      </c>
      <c r="B28" s="193"/>
      <c r="C28" s="204"/>
      <c r="D28" s="204"/>
      <c r="E28" s="203"/>
      <c r="F28" s="187"/>
      <c r="G28" s="200" t="s">
        <v>117</v>
      </c>
      <c r="H28" s="200"/>
      <c r="I28" s="71" t="str">
        <f>IF($C30="--","--",1/(1+10^(I27-$C30)))</f>
        <v>--</v>
      </c>
      <c r="J28" s="71" t="str">
        <f>IF($D30="--","--",1/(1+10^(J27-$D30)))</f>
        <v>--</v>
      </c>
      <c r="K28" s="71" t="str">
        <f>IF($D30="--","--",1/(1+10^(K27-$D30)))</f>
        <v>--</v>
      </c>
      <c r="L28" s="186"/>
      <c r="M28" s="186"/>
      <c r="N28" s="186"/>
      <c r="O28" s="190"/>
    </row>
    <row r="29" spans="1:139" ht="15" customHeight="1" x14ac:dyDescent="0.2">
      <c r="A29" s="414" t="s">
        <v>17</v>
      </c>
      <c r="B29" s="167" t="s">
        <v>25</v>
      </c>
      <c r="C29" s="231" t="str">
        <f>'2. Effluent'!W26</f>
        <v>--</v>
      </c>
      <c r="D29" s="231" t="str">
        <f>'2. Effluent'!W26</f>
        <v>--</v>
      </c>
      <c r="E29" s="202"/>
      <c r="F29" s="187"/>
      <c r="G29" s="200" t="s">
        <v>118</v>
      </c>
      <c r="H29" s="174" t="s">
        <v>119</v>
      </c>
      <c r="I29" s="71" t="str">
        <f>IF($C31="--","--",$C31/I28)</f>
        <v>--</v>
      </c>
      <c r="J29" s="71" t="str">
        <f>IF($D31="--","--",$D31/J28)</f>
        <v>--</v>
      </c>
      <c r="K29" s="71" t="str">
        <f>IF($D31="--","--",$D31/K28)</f>
        <v>--</v>
      </c>
      <c r="L29" s="186"/>
      <c r="M29" s="186"/>
      <c r="N29" s="186"/>
      <c r="O29" s="190"/>
    </row>
    <row r="30" spans="1:139" ht="15" customHeight="1" x14ac:dyDescent="0.2">
      <c r="A30" s="414" t="s">
        <v>18</v>
      </c>
      <c r="B30" s="167"/>
      <c r="C30" s="231" t="str">
        <f>'2. Effluent'!W27</f>
        <v>--</v>
      </c>
      <c r="D30" s="231" t="str">
        <f>'2. Effluent'!W27</f>
        <v>--</v>
      </c>
      <c r="E30" s="202"/>
      <c r="F30" s="187"/>
      <c r="G30" s="186"/>
      <c r="H30" s="186"/>
      <c r="I30" s="186"/>
      <c r="J30" s="186"/>
      <c r="K30" s="186"/>
      <c r="L30" s="186"/>
      <c r="M30" s="186"/>
      <c r="N30" s="186"/>
      <c r="O30" s="190"/>
    </row>
    <row r="31" spans="1:139" ht="15" customHeight="1" x14ac:dyDescent="0.25">
      <c r="A31" s="414" t="s">
        <v>19</v>
      </c>
      <c r="B31" s="174" t="s">
        <v>119</v>
      </c>
      <c r="C31" s="231" t="str">
        <f>IF(C$30&gt;C$25,'2. Effluent'!W28,'2. Effluent'!V28)</f>
        <v>--</v>
      </c>
      <c r="D31" s="231" t="str">
        <f>IF(D$30&gt;D$25,'2. Effluent'!W28,'2. Effluent'!V28)</f>
        <v>--</v>
      </c>
      <c r="E31" s="202"/>
      <c r="F31" s="187"/>
      <c r="G31" s="199" t="s">
        <v>122</v>
      </c>
      <c r="H31" s="193"/>
      <c r="I31" s="204"/>
      <c r="J31" s="204"/>
      <c r="K31" s="203"/>
      <c r="L31" s="186"/>
      <c r="M31" s="186"/>
      <c r="N31" s="186"/>
      <c r="O31" s="190"/>
    </row>
    <row r="32" spans="1:139" ht="15" customHeight="1" x14ac:dyDescent="0.2">
      <c r="A32" s="191"/>
      <c r="B32" s="186"/>
      <c r="C32" s="186"/>
      <c r="D32" s="194"/>
      <c r="E32" s="186"/>
      <c r="F32" s="187"/>
      <c r="G32" s="201" t="s">
        <v>17</v>
      </c>
      <c r="H32" s="167" t="s">
        <v>25</v>
      </c>
      <c r="I32" s="71" t="str">
        <f>IF($C24="--","--",$C24+($C29-$C24)/B21)</f>
        <v>--</v>
      </c>
      <c r="J32" s="71" t="str">
        <f>IF($D24="--","--",$D24+($D29-$D24)/$C21)</f>
        <v>--</v>
      </c>
      <c r="K32" s="71" t="str">
        <f>IF($D24="--","--",$D24+($D29-$D24)/$D21)</f>
        <v>--</v>
      </c>
      <c r="L32" s="186"/>
      <c r="M32" s="186"/>
      <c r="N32" s="186"/>
      <c r="O32" s="190"/>
    </row>
    <row r="33" spans="1:139" ht="15" customHeight="1" x14ac:dyDescent="0.2">
      <c r="A33" s="563" t="s">
        <v>123</v>
      </c>
      <c r="B33" s="563"/>
      <c r="C33" s="563"/>
      <c r="D33" s="563"/>
      <c r="E33" s="563"/>
      <c r="F33" s="187"/>
      <c r="G33" s="201" t="s">
        <v>19</v>
      </c>
      <c r="H33" s="174" t="s">
        <v>119</v>
      </c>
      <c r="I33" s="71" t="str">
        <f>IF($C26="--","--",$C26+($C31-$C26)/B21)</f>
        <v>--</v>
      </c>
      <c r="J33" s="71" t="str">
        <f>IF($D26="--","--",$D26+($D31-$D26)/C21)</f>
        <v>--</v>
      </c>
      <c r="K33" s="71" t="str">
        <f>IF(D26="--","--",D26+(D31-D26)/D21)</f>
        <v>--</v>
      </c>
      <c r="L33" s="186"/>
      <c r="M33" s="186"/>
      <c r="N33" s="186"/>
      <c r="O33" s="190"/>
    </row>
    <row r="34" spans="1:139" ht="15" customHeight="1" x14ac:dyDescent="0.2">
      <c r="A34" s="563"/>
      <c r="B34" s="563"/>
      <c r="C34" s="563"/>
      <c r="D34" s="563"/>
      <c r="E34" s="563"/>
      <c r="F34" s="187"/>
      <c r="G34" s="200" t="s">
        <v>118</v>
      </c>
      <c r="H34" s="174" t="s">
        <v>119</v>
      </c>
      <c r="I34" s="71" t="str">
        <f>IF(I24="--","--",I24+(I29-I24)/B21)</f>
        <v>--</v>
      </c>
      <c r="J34" s="71" t="str">
        <f>IF(J24="--","--",J24+(J29-J24)/C21)</f>
        <v>--</v>
      </c>
      <c r="K34" s="71" t="str">
        <f>IF(K24="--","--",K24+(K29-K24)/D21)</f>
        <v>--</v>
      </c>
      <c r="L34" s="186"/>
      <c r="M34" s="186"/>
      <c r="N34" s="186"/>
      <c r="O34" s="190"/>
    </row>
    <row r="35" spans="1:139" ht="15" customHeight="1" x14ac:dyDescent="0.2">
      <c r="A35" s="563"/>
      <c r="B35" s="563"/>
      <c r="C35" s="563"/>
      <c r="D35" s="563"/>
      <c r="E35" s="563"/>
      <c r="F35" s="187"/>
      <c r="G35" s="200" t="s">
        <v>113</v>
      </c>
      <c r="H35" s="200"/>
      <c r="I35" s="71" t="str">
        <f>IF(I32="--","--",6.57-0.0118*I32+0.00012*(I32^2))</f>
        <v>--</v>
      </c>
      <c r="J35" s="71" t="str">
        <f>IF(J32="--","--",6.57-0.0118*J32+0.00012*(J32^2))</f>
        <v>--</v>
      </c>
      <c r="K35" s="71" t="str">
        <f>IF(K32="--","--",6.57-0.0118*K32+0.00012*(K32^2))</f>
        <v>--</v>
      </c>
      <c r="L35" s="186"/>
      <c r="M35" s="186"/>
      <c r="N35" s="186"/>
      <c r="O35" s="190"/>
    </row>
    <row r="36" spans="1:139" ht="15" customHeight="1" x14ac:dyDescent="0.2">
      <c r="A36" s="186"/>
      <c r="B36" s="195"/>
      <c r="C36" s="195"/>
      <c r="D36" s="195"/>
      <c r="E36" s="195"/>
      <c r="F36" s="187"/>
      <c r="G36" s="201" t="s">
        <v>18</v>
      </c>
      <c r="H36" s="200"/>
      <c r="I36" s="71" t="str">
        <f>IF(I33="--","--",I35-LOG((I34/I33)-1))</f>
        <v>--</v>
      </c>
      <c r="J36" s="71" t="str">
        <f>IF(J33="--","--",J35-LOG((J34/J33)-1))</f>
        <v>--</v>
      </c>
      <c r="K36" s="71" t="str">
        <f>IF(K33="--","--",K35-LOG((K34/K33)-1))</f>
        <v>--</v>
      </c>
      <c r="L36" s="186"/>
      <c r="M36" s="186"/>
      <c r="N36" s="186"/>
      <c r="O36" s="190"/>
    </row>
    <row r="37" spans="1:139" ht="15" customHeight="1" x14ac:dyDescent="0.2">
      <c r="A37" s="584"/>
      <c r="B37" s="584"/>
      <c r="C37" s="584"/>
      <c r="D37" s="584"/>
      <c r="E37" s="584"/>
      <c r="F37" s="187"/>
      <c r="G37" s="200" t="s">
        <v>125</v>
      </c>
      <c r="H37" s="167" t="s">
        <v>92</v>
      </c>
      <c r="I37" s="71" t="str">
        <f>IF(K$9="salt",(K$12+(K6-1)*K$11)/K6,"--")</f>
        <v>--</v>
      </c>
      <c r="J37" s="71" t="str">
        <f>IF($K$9="salt",($K$12+($K$7-1)*$K$11)/$K$7,"--")</f>
        <v>--</v>
      </c>
      <c r="K37" s="186"/>
      <c r="L37" s="186"/>
      <c r="M37" s="186"/>
      <c r="N37" s="186"/>
      <c r="O37" s="190"/>
    </row>
    <row r="38" spans="1:139" ht="15" customHeight="1" thickBot="1" x14ac:dyDescent="0.25">
      <c r="A38" s="585"/>
      <c r="B38" s="585"/>
      <c r="C38" s="585"/>
      <c r="D38" s="585"/>
      <c r="E38" s="585"/>
      <c r="F38" s="196"/>
      <c r="G38" s="196"/>
      <c r="H38" s="196"/>
      <c r="I38" s="196"/>
      <c r="J38" s="196"/>
      <c r="K38" s="196"/>
      <c r="L38" s="197"/>
      <c r="M38" s="197"/>
      <c r="N38" s="197"/>
      <c r="O38" s="198"/>
    </row>
    <row r="39" spans="1:139" s="86" customFormat="1" ht="21" thickBot="1" x14ac:dyDescent="0.2">
      <c r="A39" s="519" t="s">
        <v>1</v>
      </c>
      <c r="B39" s="520"/>
      <c r="C39" s="520"/>
      <c r="D39" s="520"/>
      <c r="E39" s="520"/>
      <c r="F39" s="520"/>
      <c r="G39" s="520"/>
      <c r="H39" s="520"/>
      <c r="I39" s="520"/>
      <c r="J39" s="520"/>
      <c r="K39" s="520"/>
      <c r="L39" s="520"/>
      <c r="M39" s="520"/>
      <c r="N39" s="520"/>
      <c r="O39" s="521"/>
      <c r="P39" s="85"/>
      <c r="Q39" s="85"/>
      <c r="R39" s="85"/>
      <c r="S39" s="85"/>
      <c r="T39" s="85"/>
      <c r="U39" s="85"/>
      <c r="V39" s="85"/>
      <c r="W39" s="85"/>
      <c r="X39" s="85"/>
      <c r="Y39" s="85"/>
      <c r="Z39" s="85"/>
      <c r="AA39" s="85"/>
      <c r="AB39" s="85"/>
      <c r="AC39" s="85"/>
      <c r="AD39" s="85"/>
      <c r="AE39" s="85"/>
      <c r="AF39" s="85"/>
      <c r="AG39" s="85"/>
      <c r="AH39" s="85"/>
      <c r="AI39" s="85"/>
      <c r="AJ39" s="85"/>
      <c r="AK39" s="85"/>
      <c r="AL39" s="85"/>
      <c r="AM39" s="85"/>
      <c r="AN39" s="85"/>
      <c r="AO39" s="85"/>
      <c r="AP39" s="85"/>
      <c r="AQ39" s="85"/>
      <c r="AR39" s="85"/>
      <c r="AS39" s="85"/>
      <c r="AT39" s="85"/>
      <c r="AU39" s="85"/>
      <c r="AV39" s="85"/>
      <c r="AW39" s="85"/>
      <c r="AX39" s="85"/>
      <c r="AY39" s="85"/>
      <c r="AZ39" s="85"/>
      <c r="BA39" s="85"/>
      <c r="BB39" s="85"/>
      <c r="BC39" s="85"/>
      <c r="BD39" s="85"/>
      <c r="BE39" s="85"/>
      <c r="BF39" s="85"/>
      <c r="BG39" s="85"/>
      <c r="BH39" s="85"/>
      <c r="BI39" s="85"/>
      <c r="BJ39" s="85"/>
      <c r="BK39" s="85"/>
      <c r="BL39" s="85"/>
      <c r="BM39" s="85"/>
      <c r="BN39" s="85"/>
      <c r="BO39" s="85"/>
      <c r="BP39" s="85"/>
      <c r="BQ39" s="85"/>
      <c r="BR39" s="85"/>
      <c r="BS39" s="85"/>
      <c r="BT39" s="85"/>
      <c r="BU39" s="85"/>
      <c r="BV39" s="85"/>
      <c r="BW39" s="85"/>
      <c r="BX39" s="85"/>
      <c r="BY39" s="85"/>
      <c r="BZ39" s="85"/>
      <c r="CA39" s="85"/>
      <c r="CB39" s="85"/>
      <c r="CC39" s="85"/>
      <c r="CD39" s="85"/>
      <c r="CE39" s="85"/>
      <c r="CF39" s="85"/>
      <c r="CG39" s="85"/>
      <c r="CH39" s="85"/>
      <c r="CI39" s="85"/>
      <c r="CJ39" s="85"/>
      <c r="CK39" s="85"/>
      <c r="CL39" s="85"/>
      <c r="CM39" s="85"/>
      <c r="CN39" s="85"/>
      <c r="CO39" s="85"/>
      <c r="CP39" s="85"/>
      <c r="CQ39" s="85"/>
      <c r="CR39" s="85"/>
      <c r="CS39" s="85"/>
      <c r="CT39" s="85"/>
      <c r="CU39" s="85"/>
      <c r="CV39" s="85"/>
      <c r="CW39" s="85"/>
      <c r="CX39" s="85"/>
      <c r="CY39" s="85"/>
      <c r="CZ39" s="85"/>
      <c r="DA39" s="85"/>
      <c r="DB39" s="85"/>
      <c r="DC39" s="85"/>
      <c r="DD39" s="85"/>
      <c r="DE39" s="85"/>
      <c r="DF39" s="85"/>
      <c r="DG39" s="85"/>
      <c r="DH39" s="85"/>
      <c r="DI39" s="85"/>
      <c r="DJ39" s="85"/>
      <c r="DK39" s="85"/>
      <c r="DL39" s="85"/>
      <c r="DM39" s="85"/>
      <c r="DN39" s="85"/>
      <c r="DO39" s="85"/>
      <c r="DP39" s="85"/>
      <c r="DQ39" s="85"/>
      <c r="DR39" s="85"/>
      <c r="DS39" s="85"/>
      <c r="DT39" s="85"/>
      <c r="DU39" s="85"/>
      <c r="DV39" s="85"/>
      <c r="DW39" s="85"/>
      <c r="DX39" s="85"/>
      <c r="DY39" s="85"/>
      <c r="DZ39" s="85"/>
      <c r="EA39" s="85"/>
      <c r="EB39" s="85"/>
      <c r="EC39" s="85"/>
      <c r="ED39" s="85"/>
      <c r="EE39" s="85"/>
      <c r="EF39" s="85"/>
      <c r="EG39" s="85"/>
      <c r="EH39" s="85"/>
      <c r="EI39" s="85"/>
    </row>
    <row r="40" spans="1:139" s="88" customFormat="1" ht="18.75" thickBot="1" x14ac:dyDescent="0.3">
      <c r="A40" s="586" t="s">
        <v>126</v>
      </c>
      <c r="B40" s="587"/>
      <c r="C40" s="504" t="s">
        <v>127</v>
      </c>
      <c r="D40" s="505"/>
      <c r="E40" s="505"/>
      <c r="F40" s="505"/>
      <c r="G40" s="506"/>
      <c r="H40" s="579" t="s">
        <v>128</v>
      </c>
      <c r="I40" s="580"/>
      <c r="J40" s="580"/>
      <c r="K40" s="581"/>
      <c r="L40" s="648" t="s">
        <v>129</v>
      </c>
      <c r="M40" s="649"/>
      <c r="N40" s="649"/>
      <c r="O40" s="650"/>
      <c r="P40" s="87"/>
      <c r="Q40" s="87"/>
    </row>
    <row r="41" spans="1:139" ht="15" customHeight="1" x14ac:dyDescent="0.2">
      <c r="A41" s="588"/>
      <c r="B41" s="589"/>
      <c r="C41" s="688" t="s">
        <v>130</v>
      </c>
      <c r="D41" s="691" t="s">
        <v>131</v>
      </c>
      <c r="E41" s="691" t="s">
        <v>132</v>
      </c>
      <c r="F41" s="691" t="s">
        <v>133</v>
      </c>
      <c r="G41" s="705" t="s">
        <v>134</v>
      </c>
      <c r="H41" s="706" t="s">
        <v>135</v>
      </c>
      <c r="I41" s="699" t="s">
        <v>136</v>
      </c>
      <c r="J41" s="699" t="s">
        <v>137</v>
      </c>
      <c r="K41" s="694" t="s">
        <v>138</v>
      </c>
      <c r="L41" s="690" t="s">
        <v>139</v>
      </c>
      <c r="M41" s="692" t="s">
        <v>140</v>
      </c>
      <c r="N41" s="692" t="s">
        <v>141</v>
      </c>
      <c r="O41" s="697" t="s">
        <v>142</v>
      </c>
    </row>
    <row r="42" spans="1:139" ht="15" customHeight="1" x14ac:dyDescent="0.2">
      <c r="A42" s="588"/>
      <c r="B42" s="589"/>
      <c r="C42" s="689"/>
      <c r="D42" s="692"/>
      <c r="E42" s="692"/>
      <c r="F42" s="692"/>
      <c r="G42" s="697"/>
      <c r="H42" s="696"/>
      <c r="I42" s="700"/>
      <c r="J42" s="700"/>
      <c r="K42" s="695"/>
      <c r="L42" s="696"/>
      <c r="M42" s="692"/>
      <c r="N42" s="692"/>
      <c r="O42" s="697"/>
      <c r="R42" s="89"/>
    </row>
    <row r="43" spans="1:139" ht="15" customHeight="1" x14ac:dyDescent="0.25">
      <c r="A43" s="588"/>
      <c r="B43" s="589"/>
      <c r="C43" s="690"/>
      <c r="D43" s="693"/>
      <c r="E43" s="693"/>
      <c r="F43" s="693"/>
      <c r="G43" s="698"/>
      <c r="H43" s="696"/>
      <c r="I43" s="700"/>
      <c r="J43" s="700"/>
      <c r="K43" s="695"/>
      <c r="L43" s="696"/>
      <c r="M43" s="693"/>
      <c r="N43" s="693"/>
      <c r="O43" s="698"/>
      <c r="R43" s="89"/>
      <c r="T43" s="90" t="s">
        <v>143</v>
      </c>
      <c r="U43" s="90"/>
      <c r="V43" s="90"/>
      <c r="W43" s="90"/>
      <c r="X43" s="90"/>
    </row>
    <row r="44" spans="1:139" ht="15" customHeight="1" x14ac:dyDescent="0.25">
      <c r="A44" s="590"/>
      <c r="B44" s="591"/>
      <c r="C44" s="91"/>
      <c r="D44" s="77" t="s">
        <v>22</v>
      </c>
      <c r="E44" s="92"/>
      <c r="F44" s="93" t="s">
        <v>22</v>
      </c>
      <c r="G44" s="94" t="s">
        <v>144</v>
      </c>
      <c r="H44" s="95" t="s">
        <v>22</v>
      </c>
      <c r="I44" s="77" t="s">
        <v>22</v>
      </c>
      <c r="J44" s="77" t="s">
        <v>22</v>
      </c>
      <c r="K44" s="96" t="s">
        <v>22</v>
      </c>
      <c r="L44" s="95" t="s">
        <v>22</v>
      </c>
      <c r="M44" s="77" t="s">
        <v>27</v>
      </c>
      <c r="N44" s="77" t="s">
        <v>22</v>
      </c>
      <c r="O44" s="96" t="s">
        <v>22</v>
      </c>
      <c r="R44" s="97"/>
      <c r="S44" s="97"/>
      <c r="U44" s="90" t="s">
        <v>145</v>
      </c>
      <c r="V44" s="90" t="s">
        <v>146</v>
      </c>
      <c r="W44" s="90" t="s">
        <v>147</v>
      </c>
      <c r="X44" s="90"/>
    </row>
    <row r="45" spans="1:139" ht="15" customHeight="1" x14ac:dyDescent="0.25">
      <c r="A45" s="515" t="s">
        <v>148</v>
      </c>
      <c r="B45" s="516"/>
      <c r="C45" s="98" t="str">
        <f>IF(AND(K$9="fresh",K$13="yes"),'2. Effluent'!$X$25,"--")</f>
        <v>--</v>
      </c>
      <c r="D45" s="99" t="str">
        <f>IF(AND(K$9="fresh",K$13="yes"),'2. Effluent'!$U$25,"--")</f>
        <v>--</v>
      </c>
      <c r="E45" s="232" t="str">
        <f>IF(AND(K$9="fresh",K$13="Yes"),'2. Effluent'!$U$30,"--")</f>
        <v>--</v>
      </c>
      <c r="F45" s="71" t="str">
        <f>IF('2. Effluent'!$H$5="Yes",D45,IF(C45="--","--",D45*W45))</f>
        <v>--</v>
      </c>
      <c r="G45" s="101" t="str">
        <f>IF(D45="--","--",IF(D45="nd","Non-Det.", IF(OR(ISNUMBER(F45)=FALSE,AND(L45="--",M45="--",O45="--")), "--",IF(OR(F45&gt;=L45, F45&gt;=M45,F45&gt;=O45),"Yes","No"))))</f>
        <v>--</v>
      </c>
      <c r="H45" s="98" t="str">
        <f>IF(AND(K$9="fresh",K$13="yes"),IF('1. Ambient'!AB$32&lt;5,'1. Ambient'!Y$32,'1. Ambient'!AA$32),"--")</f>
        <v>--</v>
      </c>
      <c r="I45" s="233" t="str">
        <f>IF(OR($C45="--",$H45="*"),"--",($F45+$H45*($K$6-1))/$K$6)</f>
        <v>--</v>
      </c>
      <c r="J45" s="234" t="str">
        <f>IF($C45="--","--",($F45+$H45*($K$7-1))/$K$7)</f>
        <v>--</v>
      </c>
      <c r="K45" s="235" t="str">
        <f>IF($C45="--","--",($F45+$H45*($K$8-1))/$K$8)</f>
        <v>--</v>
      </c>
      <c r="L45" s="236" t="str">
        <f>IF(C45="--","--",MIN(((0.275/(1+10^(7.204-I36)))+(39/(1+10^(I36-7.204)))),(0.7249*((0.0114/(1+10^(7.204-I36)))+(1.6181/(1+10^(I36-7.204))))*(23.12*(10^(0.036*(20-I32)))))))</f>
        <v>--</v>
      </c>
      <c r="M45" s="233" t="str">
        <f>IF(O45="--","--",O45*2.5)</f>
        <v>--</v>
      </c>
      <c r="N45" s="122"/>
      <c r="O45" s="103" t="str">
        <f>IF(C45="--","--",0.8876*((0.0278/(1+10^(7.688-K$36)))+(1.1994/(1+10^(K$36-7.688))))*(2.126*10^(0.028*(20-MAX(K$32,7)))))</f>
        <v>--</v>
      </c>
      <c r="R45" s="89"/>
      <c r="S45" s="89"/>
      <c r="U45" s="54" t="e">
        <f>(1-K$15)^(1/C45)</f>
        <v>#VALUE!</v>
      </c>
      <c r="V45" s="54" t="e">
        <f>LN(E45^2+1)</f>
        <v>#VALUE!</v>
      </c>
      <c r="W45" s="54" t="e">
        <f>EXP(NORMSINV(K$16)*V45^0.5-0.5*V45)/EXP(NORMSINV(U45)*V45^0.5-0.5*V45)</f>
        <v>#VALUE!</v>
      </c>
    </row>
    <row r="46" spans="1:139" ht="15" customHeight="1" x14ac:dyDescent="0.25">
      <c r="A46" s="515" t="s">
        <v>149</v>
      </c>
      <c r="B46" s="516"/>
      <c r="C46" s="98" t="str">
        <f>IF(AND(K$9="fresh",K$13="no"),'2. Effluent'!$X$25,"--")</f>
        <v>--</v>
      </c>
      <c r="D46" s="99" t="str">
        <f>IF(AND(K$9="fresh",K$13="no"),'2. Effluent'!$U$25,"--")</f>
        <v>--</v>
      </c>
      <c r="E46" s="99" t="str">
        <f>IF(AND(K$9="fresh",K$13="no"),'2. Effluent'!$U$30,"--")</f>
        <v>--</v>
      </c>
      <c r="F46" s="71" t="str">
        <f>IF('2. Effluent'!$H$5="Yes",D46,IF(C46="--","--",D46*W46))</f>
        <v>--</v>
      </c>
      <c r="G46" s="101" t="str">
        <f>IF(D46="--","--",IF(D46="nd","Non-Det.", IF(OR(ISNUMBER(F46)=FALSE,AND(O46="--",L46="--")), "--",IF(OR(F46&gt;=O46, F46&gt;=L46),"Yes","No"))))</f>
        <v>--</v>
      </c>
      <c r="H46" s="98" t="str">
        <f>IF(AND(K$9="fresh",K$13="no"),IF('1. Ambient'!AB$32&lt;5,'1. Ambient'!Y$32,'1. Ambient'!AA$32),"--")</f>
        <v>--</v>
      </c>
      <c r="I46" s="71" t="str">
        <f>IF(OR($C46="--",$H46="*"),"--",($F46+$H46*($K$6-1))/$K$6)</f>
        <v>--</v>
      </c>
      <c r="J46" s="102" t="str">
        <f>IF($C46="--","--",($F46+$H46*($K$7-1))/$K$7)</f>
        <v>--</v>
      </c>
      <c r="K46" s="103" t="str">
        <f>IF(C46="--","--",(F46+H46*($K$8-1))/$K$8)</f>
        <v>--</v>
      </c>
      <c r="L46" s="236" t="str">
        <f>IF(C46="--","--",(0.7249*((0.0114/(1+(10^(7.204-I36))))+(1.6181/(1+(10^(I36-7.204)))))*MIN(51.93, 23.122*10^(0.036*(20-I32)))))</f>
        <v>--</v>
      </c>
      <c r="M46" s="233" t="str">
        <f>IF(O46="--","--",O46*2.5)</f>
        <v>--</v>
      </c>
      <c r="N46" s="122"/>
      <c r="O46" s="103" t="str">
        <f>IF(C46="--","--",0.8876*((0.0278/(1+10^(7.688-K$36)))+(1.1994/(1+10^(K$36-7.688))))*(2.126*10^(0.028*(20-MAX(K$32,7)))))</f>
        <v>--</v>
      </c>
      <c r="R46" s="89"/>
      <c r="S46" s="89"/>
      <c r="U46" s="54" t="e">
        <f>(1-K$15)^(1/C46)</f>
        <v>#VALUE!</v>
      </c>
      <c r="V46" s="54" t="e">
        <f>LN(E46^2+1)</f>
        <v>#VALUE!</v>
      </c>
      <c r="W46" s="54" t="e">
        <f>EXP(NORMSINV(K$16)*V46^0.5-0.5*V46)/EXP(NORMSINV(U46)*V46^0.5-0.5*V46)</f>
        <v>#VALUE!</v>
      </c>
    </row>
    <row r="47" spans="1:139" ht="15" customHeight="1" thickBot="1" x14ac:dyDescent="0.3">
      <c r="A47" s="525" t="s">
        <v>150</v>
      </c>
      <c r="B47" s="526"/>
      <c r="C47" s="106" t="str">
        <f>IF(K$9="salt",'2. Effluent'!$X$25,"--")</f>
        <v>--</v>
      </c>
      <c r="D47" s="107" t="str">
        <f>IF(K$9="salt",'2. Effluent'!$U$25,"--")</f>
        <v>--</v>
      </c>
      <c r="E47" s="221" t="str">
        <f>IF(K$9="salt",'2. Effluent'!$U$30,"--")</f>
        <v>--</v>
      </c>
      <c r="F47" s="109" t="str">
        <f>IF('2. Effluent'!$H$5="Yes",D47,IF(C47="--","--",D47*W47))</f>
        <v>--</v>
      </c>
      <c r="G47" s="110" t="str">
        <f>IF(D47="--","--",IF(D47="nd","Non-Det.", IF(OR(ISNUMBER(F47)=FALSE,AND(N47="--",L47="--")), "--",IF(OR(F47&gt;=N47, F47&gt;=L47),"Yes","No"))))</f>
        <v>--</v>
      </c>
      <c r="H47" s="106" t="str">
        <f>IF(K$9="salt",IF('1. Ambient'!AB$32&lt;5,'1. Ambient'!Y$32,'1. Ambient'!AA$32),"--")</f>
        <v>--</v>
      </c>
      <c r="I47" s="109" t="str">
        <f>IF(OR($C47="--",$H47="*"),"--",($F47+$H47*($K$6-1))/$K$6)</f>
        <v>--</v>
      </c>
      <c r="J47" s="109" t="str">
        <f>IF($C47="--","--",($F47+$H47*($K$7-1))/$K$7)</f>
        <v>--</v>
      </c>
      <c r="K47" s="237"/>
      <c r="L47" s="112" t="str">
        <f>IF(C47="--","--",AB54*0.822)</f>
        <v>--</v>
      </c>
      <c r="M47" s="125"/>
      <c r="N47" s="238" t="str">
        <f>IF(C47="--","--",$AC54*0.822)</f>
        <v>--</v>
      </c>
      <c r="O47" s="127"/>
      <c r="R47" s="89"/>
      <c r="S47" s="89"/>
      <c r="U47" s="54" t="e">
        <f>(1-K$15)^(1/C47)</f>
        <v>#VALUE!</v>
      </c>
      <c r="V47" s="54" t="e">
        <f>LN(E47^2+1)</f>
        <v>#VALUE!</v>
      </c>
      <c r="W47" s="54" t="e">
        <f>EXP(NORMSINV(K$16)*V47^0.5-0.5*V47)/EXP(NORMSINV(U47)*V47^0.5-0.5*V47)</f>
        <v>#VALUE!</v>
      </c>
    </row>
    <row r="48" spans="1:139" ht="18.75" thickBot="1" x14ac:dyDescent="0.3">
      <c r="A48" s="646" t="s">
        <v>126</v>
      </c>
      <c r="B48" s="647"/>
      <c r="C48" s="509" t="s">
        <v>151</v>
      </c>
      <c r="D48" s="510"/>
      <c r="E48" s="510"/>
      <c r="F48" s="511"/>
      <c r="G48" s="193"/>
      <c r="H48" s="202"/>
      <c r="I48" s="222"/>
      <c r="J48" s="222"/>
      <c r="K48" s="223"/>
      <c r="L48" s="224"/>
      <c r="M48" s="223"/>
      <c r="N48" s="223"/>
      <c r="O48" s="225"/>
      <c r="R48" s="89"/>
      <c r="S48" s="89"/>
    </row>
    <row r="49" spans="1:139" ht="15.75" x14ac:dyDescent="0.25">
      <c r="A49" s="646"/>
      <c r="B49" s="647"/>
      <c r="C49" s="702" t="s">
        <v>152</v>
      </c>
      <c r="D49" s="703"/>
      <c r="E49" s="703"/>
      <c r="F49" s="704"/>
      <c r="G49" s="193"/>
      <c r="H49" s="202"/>
      <c r="I49" s="222"/>
      <c r="J49" s="222"/>
      <c r="K49" s="223"/>
      <c r="L49" s="224"/>
      <c r="M49" s="223"/>
      <c r="N49" s="223"/>
      <c r="O49" s="225"/>
      <c r="R49" s="89"/>
      <c r="S49" s="89"/>
    </row>
    <row r="50" spans="1:139" ht="29.25" thickBot="1" x14ac:dyDescent="0.3">
      <c r="A50" s="646"/>
      <c r="B50" s="647"/>
      <c r="C50" s="420" t="s">
        <v>115</v>
      </c>
      <c r="D50" s="119" t="s">
        <v>153</v>
      </c>
      <c r="E50" s="119" t="s">
        <v>154</v>
      </c>
      <c r="F50" s="419" t="s">
        <v>155</v>
      </c>
      <c r="G50" s="193"/>
      <c r="H50" s="202"/>
      <c r="I50" s="222"/>
      <c r="J50" s="222"/>
      <c r="K50" s="223"/>
      <c r="L50" s="224"/>
      <c r="M50" s="223"/>
      <c r="N50" s="223"/>
      <c r="O50" s="225"/>
      <c r="R50" s="89"/>
      <c r="S50" s="89"/>
    </row>
    <row r="51" spans="1:139" ht="15" customHeight="1" x14ac:dyDescent="0.25">
      <c r="A51" s="515" t="s">
        <v>148</v>
      </c>
      <c r="B51" s="516"/>
      <c r="C51" s="120" t="str">
        <f>IF(ISNUMBER(L45)=FALSE,"--",IF(OR(VALUE(F45)&lt;VALUE(L45),VALUE(I45)&lt;VALUE(L45)),"NO","YES"))</f>
        <v>--</v>
      </c>
      <c r="D51" s="121" t="str">
        <f>IF(ISNUMBER(J45)=FALSE,"--",IF(OR(VALUE($F45)&lt;VALUE(M45),VALUE(J45)&lt;VALUE(M45)),"NO","YES"))</f>
        <v>--</v>
      </c>
      <c r="E51" s="122"/>
      <c r="F51" s="101" t="str">
        <f>IF(ISNUMBER(K45)=FALSE,"--",IF(OR(VALUE($F45)&lt;VALUE(O45),VALUE(K45)&lt;VALUE(O45)),"NO","YES"))</f>
        <v>--</v>
      </c>
      <c r="G51" s="193"/>
      <c r="H51" s="202"/>
      <c r="I51" s="222"/>
      <c r="J51" s="222"/>
      <c r="K51" s="223"/>
      <c r="L51" s="224"/>
      <c r="M51" s="223"/>
      <c r="N51" s="223"/>
      <c r="O51" s="225"/>
      <c r="R51" s="89"/>
      <c r="S51" s="89"/>
      <c r="T51" s="609" t="s">
        <v>156</v>
      </c>
      <c r="U51" s="610"/>
      <c r="V51" s="610"/>
      <c r="W51" s="610"/>
      <c r="X51" s="610"/>
      <c r="Y51" s="610"/>
      <c r="Z51" s="610"/>
      <c r="AA51" s="610"/>
      <c r="AB51" s="610"/>
      <c r="AC51" s="611"/>
    </row>
    <row r="52" spans="1:139" ht="15" customHeight="1" x14ac:dyDescent="0.25">
      <c r="A52" s="515" t="s">
        <v>149</v>
      </c>
      <c r="B52" s="516"/>
      <c r="C52" s="120" t="str">
        <f>IF(ISNUMBER(L46)=FALSE,"--",IF(OR(VALUE(F46)&lt;VALUE(L46),VALUE(I46)&lt;VALUE(L46)),"NO","YES"))</f>
        <v>--</v>
      </c>
      <c r="D52" s="121" t="str">
        <f>IF(ISNUMBER(J46)=FALSE,"--",IF(OR(VALUE($F46)&lt;VALUE(M46),VALUE(J46)&lt;VALUE(M46)),"NO","YES"))</f>
        <v>--</v>
      </c>
      <c r="E52" s="122"/>
      <c r="F52" s="101" t="str">
        <f>IF(ISNUMBER(K46)=FALSE,"--",IF(OR(VALUE($F46)&lt;VALUE(O46),VALUE(K46)&lt;VALUE(O46)),"NO","YES"))</f>
        <v>--</v>
      </c>
      <c r="G52" s="193"/>
      <c r="H52" s="202"/>
      <c r="I52" s="222"/>
      <c r="J52" s="222"/>
      <c r="K52" s="223"/>
      <c r="L52" s="224"/>
      <c r="M52" s="223"/>
      <c r="N52" s="223"/>
      <c r="O52" s="225"/>
      <c r="R52" s="89"/>
      <c r="S52" s="89"/>
      <c r="T52" s="596" t="s">
        <v>157</v>
      </c>
      <c r="U52" s="597" t="s">
        <v>158</v>
      </c>
      <c r="V52" s="90" t="s">
        <v>159</v>
      </c>
      <c r="W52" s="90" t="s">
        <v>159</v>
      </c>
      <c r="X52" s="90" t="s">
        <v>160</v>
      </c>
      <c r="Y52" s="90"/>
      <c r="Z52" s="90" t="s">
        <v>161</v>
      </c>
      <c r="AA52" s="90"/>
      <c r="AB52" s="90" t="s">
        <v>162</v>
      </c>
      <c r="AC52" s="123"/>
    </row>
    <row r="53" spans="1:139" ht="15" customHeight="1" thickBot="1" x14ac:dyDescent="0.3">
      <c r="A53" s="598" t="s">
        <v>150</v>
      </c>
      <c r="B53" s="599"/>
      <c r="C53" s="124" t="str">
        <f>IF(ISNUMBER(L47)=FALSE,"--",IF(OR(VALUE(F47)&lt;VALUE(L47),VALUE(I47)&lt;VALUE(L47)),"NO","YES"))</f>
        <v>--</v>
      </c>
      <c r="D53" s="125"/>
      <c r="E53" s="126" t="str">
        <f>IF(ISNUMBER(N47)=FALSE,"--",IF(OR(VALUE(F47)&lt;VALUE(N47),VALUE(J47)&lt;VALUE(N47)),"NO",IF(VALUE(J47)&lt;VALUE(N47),"NO","YES")))</f>
        <v>--</v>
      </c>
      <c r="F53" s="127"/>
      <c r="G53" s="193"/>
      <c r="H53" s="202"/>
      <c r="I53" s="222"/>
      <c r="J53" s="222"/>
      <c r="K53" s="223"/>
      <c r="L53" s="224"/>
      <c r="M53" s="223"/>
      <c r="N53" s="223"/>
      <c r="O53" s="225"/>
      <c r="R53" s="89"/>
      <c r="S53" s="89"/>
      <c r="T53" s="596"/>
      <c r="U53" s="597"/>
      <c r="V53" s="90" t="s">
        <v>108</v>
      </c>
      <c r="W53" s="90" t="s">
        <v>163</v>
      </c>
      <c r="X53" s="90" t="s">
        <v>164</v>
      </c>
      <c r="Y53" s="90" t="s">
        <v>165</v>
      </c>
      <c r="Z53" s="90" t="s">
        <v>164</v>
      </c>
      <c r="AA53" s="90" t="s">
        <v>165</v>
      </c>
      <c r="AB53" s="90" t="s">
        <v>164</v>
      </c>
      <c r="AC53" s="123" t="s">
        <v>165</v>
      </c>
    </row>
    <row r="54" spans="1:139" s="86" customFormat="1" ht="21" thickBot="1" x14ac:dyDescent="0.25">
      <c r="A54" s="664" t="s">
        <v>166</v>
      </c>
      <c r="B54" s="665"/>
      <c r="C54" s="520"/>
      <c r="D54" s="520"/>
      <c r="E54" s="520"/>
      <c r="F54" s="520"/>
      <c r="G54" s="520"/>
      <c r="H54" s="520"/>
      <c r="I54" s="520"/>
      <c r="J54" s="520"/>
      <c r="K54" s="520"/>
      <c r="L54" s="520"/>
      <c r="M54" s="520"/>
      <c r="N54" s="520"/>
      <c r="O54" s="521"/>
      <c r="P54" s="85"/>
      <c r="Q54" s="85"/>
      <c r="R54" s="85"/>
      <c r="S54" s="85"/>
      <c r="T54" s="128" t="e">
        <f>(19.9273*I$37/(1000-1.005109*I$37))</f>
        <v>#VALUE!</v>
      </c>
      <c r="U54" s="129" t="e">
        <f>(19.9273*J$37/(1000-1.005109*J$37))</f>
        <v>#VALUE!</v>
      </c>
      <c r="V54" s="129" t="e">
        <f>9.245+0.116*T54</f>
        <v>#VALUE!</v>
      </c>
      <c r="W54" s="129" t="e">
        <f>9.245+0.116*U54</f>
        <v>#VALUE!</v>
      </c>
      <c r="X54" s="129" t="e">
        <f>1/(1+10^(V54+0.0324*(298-(I$32+273.15))+((0.0415*1)/(I$32+273.15)-(I$36))))</f>
        <v>#VALUE!</v>
      </c>
      <c r="Y54" s="129" t="e">
        <f>1/(1+10^(W54+0.0324*(298-J32-273)+0.0415*1/(J32+273)-J36))</f>
        <v>#VALUE!</v>
      </c>
      <c r="Z54" s="129">
        <v>0.23300000000000001</v>
      </c>
      <c r="AA54" s="129">
        <v>3.5000000000000003E-2</v>
      </c>
      <c r="AB54" s="129" t="e">
        <f>Z54/X54</f>
        <v>#VALUE!</v>
      </c>
      <c r="AC54" s="130" t="e">
        <f>AA54/Y54</f>
        <v>#VALUE!</v>
      </c>
      <c r="AD54" s="85"/>
      <c r="AE54" s="85"/>
      <c r="AF54" s="85"/>
      <c r="AG54" s="85"/>
      <c r="AH54" s="85"/>
      <c r="AI54" s="85"/>
      <c r="AJ54" s="85"/>
      <c r="AK54" s="85"/>
      <c r="AL54" s="85"/>
      <c r="AM54" s="85"/>
      <c r="AN54" s="85"/>
      <c r="AO54" s="85"/>
      <c r="AP54" s="85"/>
      <c r="AQ54" s="85"/>
      <c r="AR54" s="85"/>
      <c r="AS54" s="85"/>
      <c r="AT54" s="85"/>
      <c r="AU54" s="85"/>
      <c r="AV54" s="85"/>
      <c r="AW54" s="85"/>
      <c r="AX54" s="85"/>
      <c r="AY54" s="85"/>
      <c r="AZ54" s="85"/>
      <c r="BA54" s="85"/>
      <c r="BB54" s="85"/>
      <c r="BC54" s="85"/>
      <c r="BD54" s="85"/>
      <c r="BE54" s="85"/>
      <c r="BF54" s="85"/>
      <c r="BG54" s="85"/>
      <c r="BH54" s="85"/>
      <c r="BI54" s="85"/>
      <c r="BJ54" s="85"/>
      <c r="BK54" s="85"/>
      <c r="BL54" s="85"/>
      <c r="BM54" s="85"/>
      <c r="BN54" s="85"/>
      <c r="BO54" s="85"/>
      <c r="BP54" s="85"/>
      <c r="BQ54" s="85"/>
      <c r="BR54" s="85"/>
      <c r="BS54" s="85"/>
      <c r="BT54" s="85"/>
      <c r="BU54" s="85"/>
      <c r="BV54" s="85"/>
      <c r="BW54" s="85"/>
      <c r="BX54" s="85"/>
      <c r="BY54" s="85"/>
      <c r="BZ54" s="85"/>
      <c r="CA54" s="85"/>
      <c r="CB54" s="85"/>
      <c r="CC54" s="85"/>
      <c r="CD54" s="85"/>
      <c r="CE54" s="85"/>
      <c r="CF54" s="85"/>
      <c r="CG54" s="85"/>
      <c r="CH54" s="85"/>
      <c r="CI54" s="85"/>
      <c r="CJ54" s="85"/>
      <c r="CK54" s="85"/>
      <c r="CL54" s="85"/>
      <c r="CM54" s="85"/>
      <c r="CN54" s="85"/>
      <c r="CO54" s="85"/>
      <c r="CP54" s="85"/>
      <c r="CQ54" s="85"/>
      <c r="CR54" s="85"/>
      <c r="CS54" s="85"/>
      <c r="CT54" s="85"/>
      <c r="CU54" s="85"/>
      <c r="CV54" s="85"/>
      <c r="CW54" s="85"/>
      <c r="CX54" s="85"/>
      <c r="CY54" s="85"/>
      <c r="CZ54" s="85"/>
      <c r="DA54" s="85"/>
      <c r="DB54" s="85"/>
      <c r="DC54" s="85"/>
      <c r="DD54" s="85"/>
      <c r="DE54" s="85"/>
      <c r="DF54" s="85"/>
      <c r="DG54" s="85"/>
      <c r="DH54" s="85"/>
      <c r="DI54" s="85"/>
      <c r="DJ54" s="85"/>
      <c r="DK54" s="85"/>
      <c r="DL54" s="85"/>
      <c r="DM54" s="85"/>
      <c r="DN54" s="85"/>
      <c r="DO54" s="85"/>
      <c r="DP54" s="85"/>
      <c r="DQ54" s="85"/>
      <c r="DR54" s="85"/>
      <c r="DS54" s="85"/>
      <c r="DT54" s="85"/>
      <c r="DU54" s="85"/>
      <c r="DV54" s="85"/>
      <c r="DW54" s="85"/>
      <c r="DX54" s="85"/>
      <c r="DY54" s="85"/>
      <c r="DZ54" s="85"/>
      <c r="EA54" s="85"/>
      <c r="EB54" s="85"/>
      <c r="EC54" s="85"/>
      <c r="ED54" s="85"/>
      <c r="EE54" s="85"/>
      <c r="EF54" s="85"/>
      <c r="EG54" s="85"/>
      <c r="EH54" s="85"/>
      <c r="EI54" s="85"/>
    </row>
    <row r="55" spans="1:139" ht="25.5" customHeight="1" x14ac:dyDescent="0.25">
      <c r="A55" s="671" t="s">
        <v>126</v>
      </c>
      <c r="B55" s="672"/>
      <c r="C55" s="654" t="s">
        <v>167</v>
      </c>
      <c r="D55" s="522" t="s">
        <v>168</v>
      </c>
      <c r="E55" s="523"/>
      <c r="F55" s="523"/>
      <c r="G55" s="524"/>
      <c r="H55" s="522" t="s">
        <v>169</v>
      </c>
      <c r="I55" s="523"/>
      <c r="J55" s="523"/>
      <c r="K55" s="523"/>
      <c r="L55" s="524"/>
      <c r="M55" s="55"/>
      <c r="N55" s="522" t="s">
        <v>166</v>
      </c>
      <c r="O55" s="524"/>
      <c r="P55" s="132"/>
      <c r="Q55" s="132"/>
    </row>
    <row r="56" spans="1:139" ht="42" customHeight="1" x14ac:dyDescent="0.2">
      <c r="A56" s="673"/>
      <c r="B56" s="674"/>
      <c r="C56" s="655"/>
      <c r="D56" s="133" t="s">
        <v>170</v>
      </c>
      <c r="E56" s="134" t="s">
        <v>171</v>
      </c>
      <c r="F56" s="134" t="s">
        <v>172</v>
      </c>
      <c r="G56" s="135" t="s">
        <v>173</v>
      </c>
      <c r="H56" s="133" t="s">
        <v>174</v>
      </c>
      <c r="I56" s="136" t="s">
        <v>175</v>
      </c>
      <c r="J56" s="134" t="s">
        <v>176</v>
      </c>
      <c r="K56" s="134" t="s">
        <v>177</v>
      </c>
      <c r="L56" s="135" t="s">
        <v>178</v>
      </c>
      <c r="M56" s="55"/>
      <c r="N56" s="137" t="s">
        <v>179</v>
      </c>
      <c r="O56" s="138" t="s">
        <v>180</v>
      </c>
    </row>
    <row r="57" spans="1:139" x14ac:dyDescent="0.2">
      <c r="A57" s="673"/>
      <c r="B57" s="674"/>
      <c r="C57" s="139" t="s">
        <v>181</v>
      </c>
      <c r="D57" s="140" t="s">
        <v>22</v>
      </c>
      <c r="E57" s="82" t="s">
        <v>22</v>
      </c>
      <c r="F57" s="82" t="s">
        <v>22</v>
      </c>
      <c r="G57" s="141" t="s">
        <v>22</v>
      </c>
      <c r="H57" s="140" t="s">
        <v>22</v>
      </c>
      <c r="I57" s="82" t="s">
        <v>22</v>
      </c>
      <c r="J57" s="82" t="s">
        <v>22</v>
      </c>
      <c r="K57" s="82" t="s">
        <v>22</v>
      </c>
      <c r="L57" s="142" t="s">
        <v>22</v>
      </c>
      <c r="M57" s="55"/>
      <c r="N57" s="242">
        <v>0.99</v>
      </c>
      <c r="O57" s="243">
        <v>0.95</v>
      </c>
      <c r="Q57" s="54" t="s">
        <v>182</v>
      </c>
    </row>
    <row r="58" spans="1:139" x14ac:dyDescent="0.2">
      <c r="A58" s="667" t="s">
        <v>148</v>
      </c>
      <c r="B58" s="668"/>
      <c r="C58" s="415">
        <v>4</v>
      </c>
      <c r="D58" s="146" t="str">
        <f>IF(C51="--","--",IF(AND(C51="No",D51="no",F51="no"),"na",IF(H45&gt;=L45,L45,B$21*(L45-$H45)+$H45)))</f>
        <v>--</v>
      </c>
      <c r="E58" s="147" t="str">
        <f>IF($D51="--","--",IF(AND(C51="no",$D51="No",F51="no"),"na",IF($H45&gt;$M45,$M45,C$21*($M45-$H45)+$H45)))</f>
        <v>--</v>
      </c>
      <c r="F58" s="122"/>
      <c r="G58" s="148" t="str">
        <f>IF($F51="--","--",IF(AND(C51="no",D51="no",$F51="No"),"na",IF($H45&gt;$O45,$O45,D$21*($O45-$H45)+$H45)))</f>
        <v>--</v>
      </c>
      <c r="H58" s="146" t="str">
        <f>IF(D58="na","na",IF(D58="--","--",(D58*EXP(0.5*LN($E45^2+1)-2.326*SQRT(LN($E45^2+1))))))</f>
        <v>--</v>
      </c>
      <c r="I58" s="147" t="str">
        <f>IF(E58="na","na",IF(E58="--","--",(E58*EXP(0.5*LN($E45^2/4+1)-(2.326*SQRT(LN($E45^2/4+1)))))))</f>
        <v>--</v>
      </c>
      <c r="J58" s="122"/>
      <c r="K58" s="147" t="str">
        <f>IF(G58="na","na",IF(G58="--","--",(G58*EXP(0.5*LN($E45^2/30+1)-2.326*SQRT(LN($E45^2/30+1))))))</f>
        <v>--</v>
      </c>
      <c r="L58" s="149" t="str">
        <f>IF(D58="na","na",IF(D58="--","--",MIN(H58,I58,K58)))</f>
        <v>--</v>
      </c>
      <c r="M58" s="55"/>
      <c r="N58" s="150" t="str">
        <f>IF(L58="--","--",IF(L58="na","na",$L58*EXP(NORMSINV($N$57)*SQRT(LN($E45^2+1))-(0.5*LN($E45^2+1)))/1))</f>
        <v>--</v>
      </c>
      <c r="O58" s="151" t="str">
        <f>IF(L58="--","--",IF(L58="na","na",$L58*EXP(NORMSINV($O$57)*SQRT(LN($E45^2/$C58+1))-(0.5*LN($E45^2/$C58+1)))/1))</f>
        <v>--</v>
      </c>
    </row>
    <row r="59" spans="1:139" x14ac:dyDescent="0.2">
      <c r="A59" s="667" t="s">
        <v>149</v>
      </c>
      <c r="B59" s="668"/>
      <c r="C59" s="415" t="str">
        <f>IF(OR(C52="yes",D52="yes",F52="yes"),"?","--")</f>
        <v>--</v>
      </c>
      <c r="D59" s="146" t="str">
        <f>IF(C52="--","--",IF(AND(C52="No",D52="no",F52="no"),"na",IF(H46&gt;=L46,L46,B$21*(L46-$H46)+$H46)))</f>
        <v>--</v>
      </c>
      <c r="E59" s="147" t="str">
        <f>IF($D52="--","--",IF(AND(C52="no",$D52="No",F52="no"),"na",IF($H46&gt;$M46,$M46,C$21*($M46-$H46)+$H46)))</f>
        <v>--</v>
      </c>
      <c r="F59" s="122"/>
      <c r="G59" s="148" t="str">
        <f>IF($F52="--","--",IF(AND(C52="no",D52="no",$F52="No"),"na",IF($H46&gt;$O46,$O46,D$21*($O46-$H46)+$H46)))</f>
        <v>--</v>
      </c>
      <c r="H59" s="146" t="str">
        <f>IF(D59="na","na",IF(D59="--","--",(D59*EXP(0.5*LN($E46^2+1)-2.326*SQRT(LN($E46^2+1))))))</f>
        <v>--</v>
      </c>
      <c r="I59" s="147" t="str">
        <f>IF(E59="na","na",IF(E59="--","--",(E59*EXP(0.5*LN($E46^2/4+1)-(2.326*SQRT(LN($E46^2/4+1)))))))</f>
        <v>--</v>
      </c>
      <c r="J59" s="122"/>
      <c r="K59" s="147" t="str">
        <f>IF(G59="na","na",IF(G59="--","--",(G59*EXP(0.5*LN($E46^2/30+1)-2.326*SQRT(LN($E46^2/30+1))))))</f>
        <v>--</v>
      </c>
      <c r="L59" s="149" t="str">
        <f>IF(D59="na","na",IF(D59="--","--",MIN(H59,I59,K59)))</f>
        <v>--</v>
      </c>
      <c r="M59" s="55"/>
      <c r="N59" s="150" t="str">
        <f>IF(L59="--","--",IF(L59="na","na",$L59*EXP(NORMSINV($N$57)*SQRT(LN($E46^2+1))-(0.5*LN($E46^2+1)))/1))</f>
        <v>--</v>
      </c>
      <c r="O59" s="151" t="str">
        <f>IF(L59="--","--",IF(L59="na","na",$L59*EXP(NORMSINV($O$57)*SQRT(LN($E46^2/$C59+1))-(0.5*LN($E46^2/$C59+1)))/1))</f>
        <v>--</v>
      </c>
    </row>
    <row r="60" spans="1:139" ht="15.75" thickBot="1" x14ac:dyDescent="0.25">
      <c r="A60" s="669" t="s">
        <v>150</v>
      </c>
      <c r="B60" s="670"/>
      <c r="C60" s="241" t="str">
        <f>IF(OR(C53="yes",E53="yes"),"?","--")</f>
        <v>--</v>
      </c>
      <c r="D60" s="153" t="str">
        <f>IF(C53="--","--",IF(AND(C53="No",E53="no"),"na",IF(H47&gt;=L47,L47,B$21*(L47-$H47)+$H47)))</f>
        <v>--</v>
      </c>
      <c r="E60" s="125"/>
      <c r="F60" s="154" t="str">
        <f>IF($E53="--","--",IF(AND(C53="no",$E53="No"),"na",IF($H47&gt;$N47,$N47,C$21*($N47-$H47)+$H47)))</f>
        <v>--</v>
      </c>
      <c r="G60" s="127"/>
      <c r="H60" s="153" t="str">
        <f>IF(D60="na","na",IF(D60="--","--",(D60*EXP(0.5*LN($E47^2+1)-2.326*SQRT(LN($E47^2+1))))))</f>
        <v>--</v>
      </c>
      <c r="I60" s="125"/>
      <c r="J60" s="154" t="str">
        <f>IF(F60="na","na",IF($F60="--","--",(F60*EXP(0.5*LN($E47^2/4+1)-(2.326*SQRT(LN($E47^2/4+1)))))))</f>
        <v>--</v>
      </c>
      <c r="K60" s="125"/>
      <c r="L60" s="155" t="str">
        <f>IF(D60="na","na",IF(D60="--","--",MIN(H60,J60)))</f>
        <v>--</v>
      </c>
      <c r="M60" s="55"/>
      <c r="N60" s="156" t="str">
        <f>IF(L60="--","--",IF(L60="na","na",$L60*EXP(NORMSINV($N$57)*SQRT(LN($E47^2+1))-(0.5*LN($E47^2+1)))/1))</f>
        <v>--</v>
      </c>
      <c r="O60" s="157" t="str">
        <f>IF(L60="--","--",IF(L60="na","na",$L60*EXP(NORMSINV($O$57)*SQRT(LN($E47^2/$C60+1))-(0.5*LN($E47^2/$C60+1)))/1))</f>
        <v>--</v>
      </c>
    </row>
    <row r="62" spans="1:139" ht="16.5" thickBot="1" x14ac:dyDescent="0.3">
      <c r="A62" s="90" t="s">
        <v>183</v>
      </c>
    </row>
    <row r="63" spans="1:139" ht="16.149999999999999" customHeight="1" thickBot="1" x14ac:dyDescent="0.25">
      <c r="A63" s="502"/>
      <c r="B63" s="517" t="s">
        <v>184</v>
      </c>
      <c r="C63" s="507" t="s">
        <v>185</v>
      </c>
      <c r="D63" s="508"/>
    </row>
    <row r="64" spans="1:139" ht="16.5" thickBot="1" x14ac:dyDescent="0.25">
      <c r="A64" s="503"/>
      <c r="B64" s="518"/>
      <c r="C64" s="308" t="s">
        <v>186</v>
      </c>
      <c r="D64" s="308" t="s">
        <v>187</v>
      </c>
    </row>
    <row r="65" spans="1:8" ht="16.149999999999999" customHeight="1" thickBot="1" x14ac:dyDescent="0.25">
      <c r="A65" s="309" t="s">
        <v>188</v>
      </c>
      <c r="B65" s="310" t="str">
        <f>K6</f>
        <v>*</v>
      </c>
      <c r="C65" s="310" t="str">
        <f>K7</f>
        <v>*</v>
      </c>
      <c r="D65" s="310" t="str">
        <f>K8</f>
        <v>*</v>
      </c>
      <c r="G65" s="627" t="s">
        <v>189</v>
      </c>
      <c r="H65" s="628"/>
    </row>
    <row r="66" spans="1:8" ht="16.5" thickBot="1" x14ac:dyDescent="0.25">
      <c r="A66" s="295" t="s">
        <v>190</v>
      </c>
      <c r="B66" s="300" t="str">
        <f>IF(AND($K$9="fresh",$K$13="yes"),L45,IF(AND($K$9="fresh",$K$13="no"),L46,IF($K$9="salt",L47,"--")))</f>
        <v>--</v>
      </c>
      <c r="C66" s="300" t="str">
        <f>IF(AND($K$9="fresh",$K$13="yes"),M45,IF(AND($K$9="fresh",$K$13="no"),M46,IF($K$9="salt",N47,"--")))</f>
        <v>--</v>
      </c>
      <c r="D66" s="300" t="str">
        <f>IF(AND($K$9="fresh",$K$13="yes"),O45,IF(AND($K$9="fresh",$K$13="no"),O46,"--"))</f>
        <v>--</v>
      </c>
      <c r="G66" s="629"/>
      <c r="H66" s="630"/>
    </row>
    <row r="67" spans="1:8" ht="16.5" thickBot="1" x14ac:dyDescent="0.25">
      <c r="A67" s="306" t="s">
        <v>191</v>
      </c>
      <c r="B67" s="302"/>
      <c r="C67" s="303"/>
      <c r="D67" s="307"/>
      <c r="G67" s="629"/>
      <c r="H67" s="630"/>
    </row>
    <row r="68" spans="1:8" ht="16.5" thickBot="1" x14ac:dyDescent="0.25">
      <c r="A68" s="296" t="s">
        <v>192</v>
      </c>
      <c r="B68" s="301" t="str">
        <f>IF(AND($K$9="fresh",$K$13="yes"),D45,IF(AND($K$9="fresh",$K$13="no"),D46,IF($K$9="salt",D47,"--")))</f>
        <v>--</v>
      </c>
      <c r="C68" s="618" t="str">
        <f>IF(AND($K$9="fresh",$K$13="yes"),D45,IF(AND($K$9="fresh",$K$13="no"),D46,IF($K$9="salt",D47,"--")))</f>
        <v>--</v>
      </c>
      <c r="D68" s="619"/>
      <c r="G68" s="311"/>
      <c r="H68" s="312"/>
    </row>
    <row r="69" spans="1:8" ht="16.5" thickBot="1" x14ac:dyDescent="0.25">
      <c r="A69" s="296" t="s">
        <v>193</v>
      </c>
      <c r="B69" s="300" t="str">
        <f>C30</f>
        <v>--</v>
      </c>
      <c r="C69" s="620" t="str">
        <f>D30</f>
        <v>--</v>
      </c>
      <c r="D69" s="621"/>
      <c r="G69" s="311"/>
      <c r="H69" s="312"/>
    </row>
    <row r="70" spans="1:8" ht="16.5" thickBot="1" x14ac:dyDescent="0.25">
      <c r="A70" s="296" t="s">
        <v>194</v>
      </c>
      <c r="B70" s="300" t="str">
        <f>C29</f>
        <v>--</v>
      </c>
      <c r="C70" s="620" t="str">
        <f>D29</f>
        <v>--</v>
      </c>
      <c r="D70" s="621"/>
      <c r="G70" s="311"/>
      <c r="H70" s="312"/>
    </row>
    <row r="71" spans="1:8" ht="16.5" thickBot="1" x14ac:dyDescent="0.25">
      <c r="A71" s="296" t="s">
        <v>195</v>
      </c>
      <c r="B71" s="300" t="str">
        <f>C31</f>
        <v>--</v>
      </c>
      <c r="C71" s="620" t="str">
        <f>D31</f>
        <v>--</v>
      </c>
      <c r="D71" s="621"/>
      <c r="G71" s="311"/>
      <c r="H71" s="312"/>
    </row>
    <row r="72" spans="1:8" ht="16.5" thickBot="1" x14ac:dyDescent="0.25">
      <c r="A72" s="306" t="s">
        <v>196</v>
      </c>
      <c r="B72" s="302"/>
      <c r="C72" s="303"/>
      <c r="D72" s="307"/>
      <c r="G72" s="313"/>
      <c r="H72" s="314"/>
    </row>
    <row r="73" spans="1:8" ht="16.5" thickBot="1" x14ac:dyDescent="0.25">
      <c r="A73" s="296" t="s">
        <v>192</v>
      </c>
      <c r="B73" s="301" t="str">
        <f>IF(AND($K$9="fresh",$K$13="yes"),H45,IF(AND($K$9="fresh",$K$13="no"),H46,IF($K$9="salt",H47,"--")))</f>
        <v>--</v>
      </c>
      <c r="C73" s="620" t="str">
        <f>IF(AND($K$9="fresh",$K$13="yes"),H45,IF(AND($K$9="fresh",$K$13="no"),H46,IF($K$9="salt",H47,"--")))</f>
        <v>--</v>
      </c>
      <c r="D73" s="621" t="str">
        <f t="shared" ref="D73" si="0">IF(AND($K$9="fresh",$K$13="yes"),J45,IF(AND($K$9="fresh",$K$13="no"),J46,IF($K$9="salt",J47,"--")))</f>
        <v>--</v>
      </c>
    </row>
    <row r="74" spans="1:8" ht="16.5" thickBot="1" x14ac:dyDescent="0.25">
      <c r="A74" s="296" t="s">
        <v>193</v>
      </c>
      <c r="B74" s="300" t="str">
        <f>C25</f>
        <v>--</v>
      </c>
      <c r="C74" s="620" t="str">
        <f>D25</f>
        <v>--</v>
      </c>
      <c r="D74" s="621"/>
    </row>
    <row r="75" spans="1:8" ht="16.5" thickBot="1" x14ac:dyDescent="0.25">
      <c r="A75" s="296" t="s">
        <v>194</v>
      </c>
      <c r="B75" s="300" t="str">
        <f>C24</f>
        <v>--</v>
      </c>
      <c r="C75" s="620" t="str">
        <f>D24</f>
        <v>--</v>
      </c>
      <c r="D75" s="621"/>
    </row>
    <row r="76" spans="1:8" ht="16.5" thickBot="1" x14ac:dyDescent="0.25">
      <c r="A76" s="297" t="s">
        <v>195</v>
      </c>
      <c r="B76" s="304" t="str">
        <f>C26</f>
        <v>--</v>
      </c>
      <c r="C76" s="622" t="str">
        <f>D26</f>
        <v>--</v>
      </c>
      <c r="D76" s="623"/>
    </row>
    <row r="77" spans="1:8" ht="17.25" thickTop="1" thickBot="1" x14ac:dyDescent="0.25">
      <c r="A77" s="297" t="s">
        <v>197</v>
      </c>
      <c r="B77" s="499" t="str">
        <f t="array" ref="B77">IF(OR(C51:F53 ="Yes"),"Yes"," No")</f>
        <v xml:space="preserve"> No</v>
      </c>
      <c r="C77" s="500"/>
      <c r="D77" s="501"/>
    </row>
    <row r="78" spans="1:8" ht="17.25" thickTop="1" thickBot="1" x14ac:dyDescent="0.25">
      <c r="A78" s="298" t="s">
        <v>198</v>
      </c>
      <c r="B78" s="305" t="s">
        <v>199</v>
      </c>
      <c r="C78" s="299" t="s">
        <v>200</v>
      </c>
    </row>
    <row r="79" spans="1:8" ht="16.5" thickBot="1" x14ac:dyDescent="0.3">
      <c r="A79" s="315" t="s">
        <v>192</v>
      </c>
      <c r="B79" s="301" t="str">
        <f>IF(AND($K$9="fresh",$K$13="yes"),O58,IF(AND($K$9="fresh",$K$13="no"),O59,IF($K$9="salt",O60,"NA")))</f>
        <v>NA</v>
      </c>
      <c r="C79" s="301" t="str">
        <f>IF(AND($K$9="fresh",$K$13="yes"),N58,IF(AND($K$9="fresh",$K$13="no"),N59,IF($K$9="salt",N60,"NA")))</f>
        <v>NA</v>
      </c>
    </row>
    <row r="80" spans="1:8" ht="16.5" thickBot="1" x14ac:dyDescent="0.25">
      <c r="A80" s="637" t="s">
        <v>201</v>
      </c>
      <c r="B80" s="638"/>
      <c r="C80" s="638"/>
      <c r="D80" s="639"/>
    </row>
    <row r="81" spans="1:4" x14ac:dyDescent="0.2">
      <c r="A81" s="631" t="str">
        <f>IF(ISBLANK('2. Effluent'!K7),"",'2. Effluent'!K7)</f>
        <v/>
      </c>
      <c r="B81" s="632"/>
      <c r="C81" s="632"/>
      <c r="D81" s="633"/>
    </row>
    <row r="82" spans="1:4" ht="15.75" thickBot="1" x14ac:dyDescent="0.25">
      <c r="A82" s="634"/>
      <c r="B82" s="635"/>
      <c r="C82" s="635"/>
      <c r="D82" s="636"/>
    </row>
    <row r="83" spans="1:4" ht="16.5" thickBot="1" x14ac:dyDescent="0.25">
      <c r="A83" s="637" t="s">
        <v>202</v>
      </c>
      <c r="B83" s="638"/>
      <c r="C83" s="638"/>
      <c r="D83" s="639"/>
    </row>
    <row r="84" spans="1:4" x14ac:dyDescent="0.2">
      <c r="A84" s="612" t="str">
        <f>IF(ISBLANK('1. Ambient'!B6),"",'1. Ambient'!B6)</f>
        <v/>
      </c>
      <c r="B84" s="613"/>
      <c r="C84" s="613"/>
      <c r="D84" s="614"/>
    </row>
    <row r="85" spans="1:4" x14ac:dyDescent="0.2">
      <c r="A85" s="612"/>
      <c r="B85" s="613"/>
      <c r="C85" s="613"/>
      <c r="D85" s="614"/>
    </row>
    <row r="86" spans="1:4" ht="15.75" thickBot="1" x14ac:dyDescent="0.25">
      <c r="A86" s="615"/>
      <c r="B86" s="616"/>
      <c r="C86" s="616"/>
      <c r="D86" s="617"/>
    </row>
  </sheetData>
  <sheetProtection formatCells="0" formatColumns="0" formatRows="0" insertColumns="0" insertRows="0" insertHyperlinks="0" deleteColumns="0" deleteRows="0" sort="0" autoFilter="0" pivotTables="0"/>
  <mergeCells count="77">
    <mergeCell ref="G65:H67"/>
    <mergeCell ref="B77:D77"/>
    <mergeCell ref="A80:D80"/>
    <mergeCell ref="A81:D82"/>
    <mergeCell ref="A83:D83"/>
    <mergeCell ref="C74:D74"/>
    <mergeCell ref="C75:D75"/>
    <mergeCell ref="C76:D76"/>
    <mergeCell ref="A84:D86"/>
    <mergeCell ref="C55:C56"/>
    <mergeCell ref="D55:G55"/>
    <mergeCell ref="A54:O54"/>
    <mergeCell ref="H41:H43"/>
    <mergeCell ref="A46:B46"/>
    <mergeCell ref="A47:B47"/>
    <mergeCell ref="C69:D69"/>
    <mergeCell ref="C71:D71"/>
    <mergeCell ref="C73:D73"/>
    <mergeCell ref="A63:A64"/>
    <mergeCell ref="B63:B64"/>
    <mergeCell ref="C63:D63"/>
    <mergeCell ref="C68:D68"/>
    <mergeCell ref="C70:D70"/>
    <mergeCell ref="A48:B50"/>
    <mergeCell ref="C48:F48"/>
    <mergeCell ref="C49:F49"/>
    <mergeCell ref="A37:E38"/>
    <mergeCell ref="A39:O39"/>
    <mergeCell ref="T51:AC51"/>
    <mergeCell ref="A45:B45"/>
    <mergeCell ref="E41:E43"/>
    <mergeCell ref="F41:F43"/>
    <mergeCell ref="G41:G43"/>
    <mergeCell ref="A40:B44"/>
    <mergeCell ref="C40:G40"/>
    <mergeCell ref="A52:B52"/>
    <mergeCell ref="T52:T53"/>
    <mergeCell ref="U52:U53"/>
    <mergeCell ref="A53:B53"/>
    <mergeCell ref="A51:B51"/>
    <mergeCell ref="A7:A8"/>
    <mergeCell ref="B7:D8"/>
    <mergeCell ref="H40:K40"/>
    <mergeCell ref="L40:O40"/>
    <mergeCell ref="C41:C43"/>
    <mergeCell ref="D41:D43"/>
    <mergeCell ref="K41:K43"/>
    <mergeCell ref="L41:L43"/>
    <mergeCell ref="M41:M43"/>
    <mergeCell ref="N41:N43"/>
    <mergeCell ref="O41:O43"/>
    <mergeCell ref="I41:I43"/>
    <mergeCell ref="J41:J43"/>
    <mergeCell ref="A9:A10"/>
    <mergeCell ref="B9:D10"/>
    <mergeCell ref="G13:J13"/>
    <mergeCell ref="A1:O2"/>
    <mergeCell ref="A3:D4"/>
    <mergeCell ref="B5:D5"/>
    <mergeCell ref="G5:K5"/>
    <mergeCell ref="B6:D6"/>
    <mergeCell ref="G3:K4"/>
    <mergeCell ref="G9:J9"/>
    <mergeCell ref="G10:K10"/>
    <mergeCell ref="A18:O18"/>
    <mergeCell ref="A33:E35"/>
    <mergeCell ref="G14:K14"/>
    <mergeCell ref="G11:I11"/>
    <mergeCell ref="G12:I12"/>
    <mergeCell ref="A11:D13"/>
    <mergeCell ref="L12:O15"/>
    <mergeCell ref="H55:L55"/>
    <mergeCell ref="N55:O55"/>
    <mergeCell ref="A58:B58"/>
    <mergeCell ref="A59:B59"/>
    <mergeCell ref="A60:B60"/>
    <mergeCell ref="A55:B57"/>
  </mergeCells>
  <conditionalFormatting sqref="B15">
    <cfRule type="cellIs" dxfId="0" priority="1" stopIfTrue="1" operator="notEqual">
      <formula>"YES"</formula>
    </cfRule>
  </conditionalFormatting>
  <dataValidations count="2">
    <dataValidation type="list" allowBlank="1" showInputMessage="1" showErrorMessage="1" sqref="K13" xr:uid="{00000000-0002-0000-0600-000000000000}">
      <formula1>$P$6:$P$8</formula1>
    </dataValidation>
    <dataValidation type="list" allowBlank="1" showInputMessage="1" showErrorMessage="1" sqref="K9" xr:uid="{00000000-0002-0000-0600-000001000000}">
      <formula1>$Q$6:$Q$8</formula1>
    </dataValidation>
  </dataValidations>
  <pageMargins left="0.41" right="0.45" top="0.49" bottom="0.35" header="0.27" footer="0.19"/>
  <pageSetup scale="55" orientation="landscape" r:id="rId1"/>
  <headerFooter alignWithMargins="0">
    <oddHeader>&amp;C&amp;"Tahoma,Bold"&amp;14Reasonable Potential Analysis - Fresh and Saltwater Ammonia Criteria</oddHeader>
    <oddFooter>Page &amp;P</oddFooter>
  </headerFooter>
  <drawing r:id="rId2"/>
  <legacyDrawing r:id="rId3"/>
  <oleObjects>
    <mc:AlternateContent xmlns:mc="http://schemas.openxmlformats.org/markup-compatibility/2006">
      <mc:Choice Requires="x14">
        <oleObject progId="Package" shapeId="26688" r:id="rId4">
          <objectPr defaultSize="0" autoPict="0" r:id="rId5">
            <anchor moveWithCells="1" sizeWithCells="1">
              <from>
                <xdr:col>6</xdr:col>
                <xdr:colOff>438150</xdr:colOff>
                <xdr:row>67</xdr:row>
                <xdr:rowOff>95250</xdr:rowOff>
              </from>
              <to>
                <xdr:col>7</xdr:col>
                <xdr:colOff>361950</xdr:colOff>
                <xdr:row>71</xdr:row>
                <xdr:rowOff>133350</xdr:rowOff>
              </to>
            </anchor>
          </objectPr>
        </oleObject>
      </mc:Choice>
      <mc:Fallback>
        <oleObject progId="Package" shapeId="26688" r:id="rId4"/>
      </mc:Fallback>
    </mc:AlternateContent>
  </oleObjec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6"/>
  <dimension ref="A1:N25"/>
  <sheetViews>
    <sheetView workbookViewId="0">
      <selection activeCell="G13" sqref="G13"/>
    </sheetView>
  </sheetViews>
  <sheetFormatPr defaultColWidth="9" defaultRowHeight="12.75" x14ac:dyDescent="0.2"/>
  <cols>
    <col min="1" max="1" width="11.375" style="23" customWidth="1"/>
    <col min="2" max="2" width="12.875" style="23" customWidth="1"/>
    <col min="3" max="3" width="16" style="23" bestFit="1" customWidth="1"/>
    <col min="4" max="4" width="44.75" style="23" bestFit="1" customWidth="1"/>
    <col min="5" max="16384" width="9" style="23"/>
  </cols>
  <sheetData>
    <row r="1" spans="1:14" ht="15.75" x14ac:dyDescent="0.2">
      <c r="A1" s="277" t="s">
        <v>204</v>
      </c>
      <c r="B1" s="277" t="s">
        <v>21</v>
      </c>
      <c r="C1" s="277" t="s">
        <v>205</v>
      </c>
      <c r="D1" s="277" t="s">
        <v>206</v>
      </c>
      <c r="I1" s="714" t="s">
        <v>296</v>
      </c>
      <c r="J1" s="715"/>
      <c r="K1" s="715"/>
      <c r="L1" s="715"/>
      <c r="M1" s="715"/>
      <c r="N1" s="715"/>
    </row>
    <row r="2" spans="1:14" ht="12.75" customHeight="1" x14ac:dyDescent="0.2">
      <c r="A2" s="23" t="s">
        <v>207</v>
      </c>
      <c r="B2" s="276" t="s">
        <v>208</v>
      </c>
      <c r="C2" s="23" t="s">
        <v>209</v>
      </c>
      <c r="D2" s="716" t="s">
        <v>210</v>
      </c>
      <c r="I2" s="717" t="s">
        <v>297</v>
      </c>
      <c r="J2" s="717"/>
      <c r="K2" s="717"/>
      <c r="L2" s="717"/>
      <c r="M2" s="717"/>
      <c r="N2" s="717"/>
    </row>
    <row r="3" spans="1:14" ht="25.5" x14ac:dyDescent="0.2">
      <c r="A3" s="276" t="s">
        <v>211</v>
      </c>
      <c r="B3" s="276" t="s">
        <v>212</v>
      </c>
      <c r="C3" s="23" t="s">
        <v>209</v>
      </c>
      <c r="D3" s="716" t="s">
        <v>213</v>
      </c>
      <c r="I3" s="717"/>
      <c r="J3" s="717"/>
      <c r="K3" s="717"/>
      <c r="L3" s="717"/>
      <c r="M3" s="717"/>
      <c r="N3" s="717"/>
    </row>
    <row r="4" spans="1:14" ht="25.5" x14ac:dyDescent="0.2">
      <c r="A4" s="316">
        <v>1.1000000000000001</v>
      </c>
      <c r="B4" s="316" t="s">
        <v>214</v>
      </c>
      <c r="C4" s="23" t="s">
        <v>209</v>
      </c>
      <c r="D4" s="716" t="s">
        <v>215</v>
      </c>
      <c r="I4" s="717"/>
      <c r="J4" s="717"/>
      <c r="K4" s="717"/>
      <c r="L4" s="717"/>
      <c r="M4" s="717"/>
      <c r="N4" s="717"/>
    </row>
    <row r="5" spans="1:14" x14ac:dyDescent="0.2">
      <c r="A5" s="316">
        <v>1.2</v>
      </c>
      <c r="B5" s="316" t="s">
        <v>216</v>
      </c>
      <c r="C5" s="23" t="s">
        <v>209</v>
      </c>
      <c r="D5" s="716" t="s">
        <v>217</v>
      </c>
      <c r="I5" s="717"/>
      <c r="J5" s="717"/>
      <c r="K5" s="717"/>
      <c r="L5" s="717"/>
      <c r="M5" s="717"/>
      <c r="N5" s="717"/>
    </row>
    <row r="6" spans="1:14" x14ac:dyDescent="0.2">
      <c r="A6" s="316">
        <v>1.3</v>
      </c>
      <c r="B6" s="316" t="s">
        <v>218</v>
      </c>
      <c r="C6" s="23" t="s">
        <v>209</v>
      </c>
      <c r="D6" s="716" t="s">
        <v>219</v>
      </c>
      <c r="I6" s="717"/>
      <c r="J6" s="717"/>
      <c r="K6" s="717"/>
      <c r="L6" s="717"/>
      <c r="M6" s="717"/>
      <c r="N6" s="717"/>
    </row>
    <row r="7" spans="1:14" x14ac:dyDescent="0.2">
      <c r="A7" s="316">
        <v>1.5</v>
      </c>
      <c r="B7" s="316" t="s">
        <v>220</v>
      </c>
      <c r="C7" s="23" t="s">
        <v>209</v>
      </c>
      <c r="D7" s="716" t="s">
        <v>221</v>
      </c>
      <c r="I7" s="717"/>
      <c r="J7" s="717"/>
      <c r="K7" s="717"/>
      <c r="L7" s="717"/>
      <c r="M7" s="717"/>
      <c r="N7" s="717"/>
    </row>
    <row r="8" spans="1:14" x14ac:dyDescent="0.2">
      <c r="A8" s="316">
        <v>1.6</v>
      </c>
      <c r="B8" s="316" t="s">
        <v>222</v>
      </c>
      <c r="C8" s="23" t="s">
        <v>209</v>
      </c>
      <c r="D8" s="716" t="s">
        <v>223</v>
      </c>
      <c r="I8" s="717"/>
      <c r="J8" s="717"/>
      <c r="K8" s="717"/>
      <c r="L8" s="717"/>
      <c r="M8" s="717"/>
      <c r="N8" s="717"/>
    </row>
    <row r="9" spans="1:14" x14ac:dyDescent="0.2">
      <c r="A9" s="316">
        <v>1.61</v>
      </c>
      <c r="B9" s="316" t="s">
        <v>224</v>
      </c>
      <c r="C9" s="23" t="s">
        <v>209</v>
      </c>
      <c r="D9" s="716" t="s">
        <v>225</v>
      </c>
      <c r="I9" s="717"/>
      <c r="J9" s="717"/>
      <c r="K9" s="717"/>
      <c r="L9" s="717"/>
      <c r="M9" s="717"/>
      <c r="N9" s="717"/>
    </row>
    <row r="10" spans="1:14" ht="25.5" x14ac:dyDescent="0.2">
      <c r="A10" s="316">
        <v>1.7</v>
      </c>
      <c r="B10" s="316" t="s">
        <v>226</v>
      </c>
      <c r="C10" s="23" t="s">
        <v>209</v>
      </c>
      <c r="D10" s="716" t="s">
        <v>227</v>
      </c>
      <c r="I10" s="717"/>
      <c r="J10" s="717"/>
      <c r="K10" s="717"/>
      <c r="L10" s="717"/>
      <c r="M10" s="717"/>
      <c r="N10" s="717"/>
    </row>
    <row r="11" spans="1:14" x14ac:dyDescent="0.2">
      <c r="A11" s="316" t="s">
        <v>228</v>
      </c>
      <c r="B11" s="316" t="s">
        <v>229</v>
      </c>
      <c r="C11" s="23" t="s">
        <v>209</v>
      </c>
      <c r="D11" s="716" t="s">
        <v>230</v>
      </c>
      <c r="I11" s="717"/>
      <c r="J11" s="717"/>
      <c r="K11" s="717"/>
      <c r="L11" s="717"/>
      <c r="M11" s="717"/>
      <c r="N11" s="717"/>
    </row>
    <row r="12" spans="1:14" x14ac:dyDescent="0.2">
      <c r="A12" s="316" t="s">
        <v>231</v>
      </c>
      <c r="B12" s="316" t="s">
        <v>232</v>
      </c>
      <c r="C12" s="23" t="s">
        <v>209</v>
      </c>
      <c r="D12" s="716" t="s">
        <v>233</v>
      </c>
      <c r="I12" s="717"/>
      <c r="J12" s="717"/>
      <c r="K12" s="717"/>
      <c r="L12" s="717"/>
      <c r="M12" s="717"/>
      <c r="N12" s="717"/>
    </row>
    <row r="13" spans="1:14" x14ac:dyDescent="0.2">
      <c r="A13" s="316">
        <v>2</v>
      </c>
      <c r="B13" s="316" t="s">
        <v>234</v>
      </c>
      <c r="C13" s="23" t="s">
        <v>235</v>
      </c>
      <c r="D13" s="716" t="s">
        <v>236</v>
      </c>
      <c r="I13" s="717"/>
      <c r="J13" s="717"/>
      <c r="K13" s="717"/>
      <c r="L13" s="717"/>
      <c r="M13" s="717"/>
      <c r="N13" s="717"/>
    </row>
    <row r="14" spans="1:14" ht="38.25" x14ac:dyDescent="0.2">
      <c r="A14" s="316">
        <v>2.1</v>
      </c>
      <c r="B14" s="316" t="s">
        <v>237</v>
      </c>
      <c r="C14" s="23" t="s">
        <v>238</v>
      </c>
      <c r="D14" s="716" t="s">
        <v>239</v>
      </c>
      <c r="I14" s="717"/>
      <c r="J14" s="717"/>
      <c r="K14" s="717"/>
      <c r="L14" s="717"/>
      <c r="M14" s="717"/>
      <c r="N14" s="717"/>
    </row>
    <row r="15" spans="1:14" ht="38.25" x14ac:dyDescent="0.2">
      <c r="A15" s="316">
        <v>2.2000000000000002</v>
      </c>
      <c r="B15" s="318">
        <v>44173</v>
      </c>
      <c r="C15" s="23" t="s">
        <v>238</v>
      </c>
      <c r="D15" s="716" t="s">
        <v>240</v>
      </c>
      <c r="I15" s="717"/>
      <c r="J15" s="717"/>
      <c r="K15" s="717"/>
      <c r="L15" s="717"/>
      <c r="M15" s="717"/>
      <c r="N15" s="717"/>
    </row>
    <row r="16" spans="1:14" ht="25.5" x14ac:dyDescent="0.2">
      <c r="A16" s="316">
        <v>2.2999999999999998</v>
      </c>
      <c r="B16" s="318">
        <v>44211</v>
      </c>
      <c r="C16" s="23" t="s">
        <v>238</v>
      </c>
      <c r="D16" s="716" t="s">
        <v>241</v>
      </c>
      <c r="I16" s="717"/>
      <c r="J16" s="717"/>
      <c r="K16" s="717"/>
      <c r="L16" s="717"/>
      <c r="M16" s="717"/>
      <c r="N16" s="717"/>
    </row>
    <row r="17" spans="1:14" ht="25.5" x14ac:dyDescent="0.2">
      <c r="B17" s="317"/>
      <c r="D17" s="716" t="s">
        <v>242</v>
      </c>
      <c r="I17" s="717"/>
      <c r="J17" s="717"/>
      <c r="K17" s="717"/>
      <c r="L17" s="717"/>
      <c r="M17" s="717"/>
      <c r="N17" s="717"/>
    </row>
    <row r="18" spans="1:14" ht="38.25" x14ac:dyDescent="0.2">
      <c r="A18" s="23">
        <v>2.4</v>
      </c>
      <c r="B18" s="318">
        <v>44224</v>
      </c>
      <c r="C18" s="23" t="s">
        <v>238</v>
      </c>
      <c r="D18" s="716" t="s">
        <v>243</v>
      </c>
      <c r="I18" s="717"/>
      <c r="J18" s="717"/>
      <c r="K18" s="717"/>
      <c r="L18" s="717"/>
      <c r="M18" s="717"/>
      <c r="N18" s="717"/>
    </row>
    <row r="19" spans="1:14" ht="38.25" x14ac:dyDescent="0.2">
      <c r="A19" s="316" t="s">
        <v>244</v>
      </c>
      <c r="B19" s="319">
        <v>44908</v>
      </c>
      <c r="C19" s="23" t="s">
        <v>245</v>
      </c>
      <c r="D19" s="716" t="s">
        <v>246</v>
      </c>
      <c r="I19" s="717"/>
      <c r="J19" s="717"/>
      <c r="K19" s="717"/>
      <c r="L19" s="717"/>
      <c r="M19" s="717"/>
      <c r="N19" s="717"/>
    </row>
    <row r="20" spans="1:14" ht="38.25" x14ac:dyDescent="0.2">
      <c r="A20" s="23">
        <v>3.1</v>
      </c>
      <c r="B20" s="319">
        <v>44964</v>
      </c>
      <c r="C20" s="23" t="s">
        <v>245</v>
      </c>
      <c r="D20" s="716" t="s">
        <v>247</v>
      </c>
      <c r="I20" s="717"/>
      <c r="J20" s="717"/>
      <c r="K20" s="717"/>
      <c r="L20" s="717"/>
      <c r="M20" s="717"/>
      <c r="N20" s="717"/>
    </row>
    <row r="21" spans="1:14" ht="76.5" x14ac:dyDescent="0.2">
      <c r="A21" s="23">
        <v>3.2</v>
      </c>
      <c r="B21" s="319">
        <v>45162</v>
      </c>
      <c r="C21" s="23" t="s">
        <v>245</v>
      </c>
      <c r="D21" s="716" t="s">
        <v>248</v>
      </c>
    </row>
    <row r="22" spans="1:14" ht="38.25" x14ac:dyDescent="0.2">
      <c r="A22" s="23">
        <v>3.3</v>
      </c>
      <c r="B22" s="319">
        <v>45411</v>
      </c>
      <c r="C22" s="23" t="s">
        <v>245</v>
      </c>
      <c r="D22" s="716" t="s">
        <v>291</v>
      </c>
    </row>
    <row r="23" spans="1:14" ht="89.25" x14ac:dyDescent="0.2">
      <c r="A23" s="23">
        <v>3.4</v>
      </c>
      <c r="B23" s="319">
        <v>45413</v>
      </c>
      <c r="C23" s="23" t="s">
        <v>245</v>
      </c>
      <c r="D23" s="716" t="s">
        <v>292</v>
      </c>
    </row>
    <row r="24" spans="1:14" ht="51" x14ac:dyDescent="0.2">
      <c r="A24" s="23">
        <v>3.5</v>
      </c>
      <c r="B24" s="319">
        <v>45427</v>
      </c>
      <c r="C24" s="23" t="s">
        <v>245</v>
      </c>
      <c r="D24" s="716" t="s">
        <v>293</v>
      </c>
    </row>
    <row r="25" spans="1:14" ht="25.5" x14ac:dyDescent="0.2">
      <c r="A25" s="23">
        <v>3.6</v>
      </c>
      <c r="B25" s="319">
        <v>45539</v>
      </c>
      <c r="C25" s="23" t="s">
        <v>245</v>
      </c>
      <c r="D25" s="716" t="s">
        <v>295</v>
      </c>
    </row>
  </sheetData>
  <mergeCells count="2">
    <mergeCell ref="I1:N1"/>
    <mergeCell ref="I2:N20"/>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4"/>
  <dimension ref="A1:G1025"/>
  <sheetViews>
    <sheetView workbookViewId="0">
      <selection activeCell="A2" sqref="A2:B4"/>
    </sheetView>
  </sheetViews>
  <sheetFormatPr defaultColWidth="9" defaultRowHeight="12.75" x14ac:dyDescent="0.2"/>
  <cols>
    <col min="1" max="1" width="14.375" style="11" customWidth="1"/>
    <col min="2" max="2" width="13" style="9" customWidth="1"/>
    <col min="3" max="3" width="13.75" style="9" customWidth="1"/>
    <col min="4" max="4" width="9" style="9" customWidth="1"/>
    <col min="5" max="5" width="8.75" style="10" customWidth="1"/>
    <col min="6" max="16384" width="9" style="9"/>
  </cols>
  <sheetData>
    <row r="1" spans="1:7" ht="39" customHeight="1" thickBot="1" x14ac:dyDescent="0.25">
      <c r="A1" s="278" t="s">
        <v>249</v>
      </c>
      <c r="B1" s="279" t="s">
        <v>250</v>
      </c>
      <c r="C1" s="279" t="s">
        <v>251</v>
      </c>
      <c r="D1" s="279" t="s">
        <v>252</v>
      </c>
      <c r="E1" s="280" t="s">
        <v>125</v>
      </c>
    </row>
    <row r="2" spans="1:7" x14ac:dyDescent="0.2">
      <c r="A2" s="290">
        <v>150</v>
      </c>
      <c r="B2" s="291">
        <v>55</v>
      </c>
      <c r="C2" s="281">
        <f t="shared" ref="C2:C33" si="0">A2*(1+0.0184*(B2-25))</f>
        <v>232.8</v>
      </c>
      <c r="D2" s="282">
        <f t="shared" ref="D2:D33" si="1">C2/42914/(0.6766097+0.0200564*B2+0.0001104259*B2^2-0.00000069698*B2^3+0.0000000010031*B2^4)</f>
        <v>2.702983013865195E-3</v>
      </c>
      <c r="E2" s="283">
        <f t="shared" ref="E2:E33" si="2">0.008-0.1692*(D2)^0.5+25.3851*(D2)+14.0941*(D2)^1.5-7.0261*(D2)^2+2.7081*(D2)^2.5+(B2-15)*(0.0005-0.0056*(D2)^0.5-0.0066*(D2)-0.0375*(D2)^1.5+0.0636*(D2)^2-0.0144*(D2)^2.5)/(1+0.0162*(B2-15))</f>
        <v>7.4268594803573951E-2</v>
      </c>
    </row>
    <row r="3" spans="1:7" x14ac:dyDescent="0.2">
      <c r="A3" s="292">
        <v>500</v>
      </c>
      <c r="B3" s="293">
        <v>10</v>
      </c>
      <c r="C3" s="284">
        <f t="shared" si="0"/>
        <v>362</v>
      </c>
      <c r="D3" s="285">
        <f t="shared" si="1"/>
        <v>9.5044470224083851E-3</v>
      </c>
      <c r="E3" s="286">
        <f t="shared" si="2"/>
        <v>0.24597434847933888</v>
      </c>
    </row>
    <row r="4" spans="1:7" x14ac:dyDescent="0.2">
      <c r="A4" s="292">
        <v>5000</v>
      </c>
      <c r="B4" s="293">
        <v>10</v>
      </c>
      <c r="C4" s="284">
        <f t="shared" si="0"/>
        <v>3620</v>
      </c>
      <c r="D4" s="285">
        <f t="shared" si="1"/>
        <v>9.5044470224083855E-2</v>
      </c>
      <c r="E4" s="286">
        <f t="shared" si="2"/>
        <v>2.7387571357974085</v>
      </c>
    </row>
    <row r="5" spans="1:7" x14ac:dyDescent="0.2">
      <c r="A5" s="16"/>
      <c r="B5" s="15"/>
      <c r="C5" s="287">
        <f t="shared" si="0"/>
        <v>0</v>
      </c>
      <c r="D5" s="287">
        <f t="shared" si="1"/>
        <v>0</v>
      </c>
      <c r="E5" s="286">
        <f t="shared" si="2"/>
        <v>-1.9075297225891671E-3</v>
      </c>
    </row>
    <row r="6" spans="1:7" x14ac:dyDescent="0.2">
      <c r="A6" s="16"/>
      <c r="B6" s="15"/>
      <c r="C6" s="287">
        <f t="shared" si="0"/>
        <v>0</v>
      </c>
      <c r="D6" s="287">
        <f t="shared" si="1"/>
        <v>0</v>
      </c>
      <c r="E6" s="286">
        <f t="shared" si="2"/>
        <v>-1.9075297225891671E-3</v>
      </c>
    </row>
    <row r="7" spans="1:7" x14ac:dyDescent="0.2">
      <c r="A7" s="16"/>
      <c r="B7" s="15"/>
      <c r="C7" s="287">
        <f t="shared" si="0"/>
        <v>0</v>
      </c>
      <c r="D7" s="287">
        <f t="shared" si="1"/>
        <v>0</v>
      </c>
      <c r="E7" s="286">
        <f t="shared" si="2"/>
        <v>-1.9075297225891671E-3</v>
      </c>
    </row>
    <row r="8" spans="1:7" x14ac:dyDescent="0.2">
      <c r="A8" s="16"/>
      <c r="B8" s="15"/>
      <c r="C8" s="287">
        <f t="shared" si="0"/>
        <v>0</v>
      </c>
      <c r="D8" s="287">
        <f t="shared" si="1"/>
        <v>0</v>
      </c>
      <c r="E8" s="286">
        <f t="shared" si="2"/>
        <v>-1.9075297225891671E-3</v>
      </c>
    </row>
    <row r="9" spans="1:7" x14ac:dyDescent="0.2">
      <c r="A9" s="16"/>
      <c r="B9" s="15"/>
      <c r="C9" s="287">
        <f t="shared" si="0"/>
        <v>0</v>
      </c>
      <c r="D9" s="287">
        <f t="shared" si="1"/>
        <v>0</v>
      </c>
      <c r="E9" s="286">
        <f t="shared" si="2"/>
        <v>-1.9075297225891671E-3</v>
      </c>
    </row>
    <row r="10" spans="1:7" x14ac:dyDescent="0.2">
      <c r="A10" s="16"/>
      <c r="B10" s="15"/>
      <c r="C10" s="287">
        <f t="shared" si="0"/>
        <v>0</v>
      </c>
      <c r="D10" s="287">
        <f t="shared" si="1"/>
        <v>0</v>
      </c>
      <c r="E10" s="286">
        <f t="shared" si="2"/>
        <v>-1.9075297225891671E-3</v>
      </c>
    </row>
    <row r="11" spans="1:7" x14ac:dyDescent="0.2">
      <c r="A11" s="16"/>
      <c r="B11" s="15"/>
      <c r="C11" s="287">
        <f t="shared" si="0"/>
        <v>0</v>
      </c>
      <c r="D11" s="287">
        <f t="shared" si="1"/>
        <v>0</v>
      </c>
      <c r="E11" s="286">
        <f t="shared" si="2"/>
        <v>-1.9075297225891671E-3</v>
      </c>
    </row>
    <row r="12" spans="1:7" x14ac:dyDescent="0.2">
      <c r="A12" s="16"/>
      <c r="B12" s="15"/>
      <c r="C12" s="287">
        <f t="shared" si="0"/>
        <v>0</v>
      </c>
      <c r="D12" s="287">
        <f t="shared" si="1"/>
        <v>0</v>
      </c>
      <c r="E12" s="286">
        <f t="shared" si="2"/>
        <v>-1.9075297225891671E-3</v>
      </c>
    </row>
    <row r="13" spans="1:7" x14ac:dyDescent="0.2">
      <c r="A13" s="16"/>
      <c r="B13" s="15"/>
      <c r="C13" s="287">
        <f t="shared" si="0"/>
        <v>0</v>
      </c>
      <c r="D13" s="287">
        <f t="shared" si="1"/>
        <v>0</v>
      </c>
      <c r="E13" s="286">
        <f t="shared" si="2"/>
        <v>-1.9075297225891671E-3</v>
      </c>
    </row>
    <row r="14" spans="1:7" x14ac:dyDescent="0.2">
      <c r="A14" s="16"/>
      <c r="B14" s="15"/>
      <c r="C14" s="287">
        <f t="shared" si="0"/>
        <v>0</v>
      </c>
      <c r="D14" s="287">
        <f t="shared" si="1"/>
        <v>0</v>
      </c>
      <c r="E14" s="286">
        <f t="shared" si="2"/>
        <v>-1.9075297225891671E-3</v>
      </c>
      <c r="G14" s="17"/>
    </row>
    <row r="15" spans="1:7" x14ac:dyDescent="0.2">
      <c r="A15" s="16"/>
      <c r="B15" s="15"/>
      <c r="C15" s="287">
        <f t="shared" si="0"/>
        <v>0</v>
      </c>
      <c r="D15" s="287">
        <f t="shared" si="1"/>
        <v>0</v>
      </c>
      <c r="E15" s="286">
        <f t="shared" si="2"/>
        <v>-1.9075297225891671E-3</v>
      </c>
    </row>
    <row r="16" spans="1:7" x14ac:dyDescent="0.2">
      <c r="A16" s="16"/>
      <c r="B16" s="15"/>
      <c r="C16" s="287">
        <f t="shared" si="0"/>
        <v>0</v>
      </c>
      <c r="D16" s="287">
        <f t="shared" si="1"/>
        <v>0</v>
      </c>
      <c r="E16" s="286">
        <f t="shared" si="2"/>
        <v>-1.9075297225891671E-3</v>
      </c>
    </row>
    <row r="17" spans="1:5" x14ac:dyDescent="0.2">
      <c r="A17" s="16"/>
      <c r="B17" s="15"/>
      <c r="C17" s="287">
        <f t="shared" si="0"/>
        <v>0</v>
      </c>
      <c r="D17" s="287">
        <f t="shared" si="1"/>
        <v>0</v>
      </c>
      <c r="E17" s="286">
        <f t="shared" si="2"/>
        <v>-1.9075297225891671E-3</v>
      </c>
    </row>
    <row r="18" spans="1:5" x14ac:dyDescent="0.2">
      <c r="A18" s="16"/>
      <c r="B18" s="15"/>
      <c r="C18" s="287">
        <f t="shared" si="0"/>
        <v>0</v>
      </c>
      <c r="D18" s="287">
        <f t="shared" si="1"/>
        <v>0</v>
      </c>
      <c r="E18" s="286">
        <f t="shared" si="2"/>
        <v>-1.9075297225891671E-3</v>
      </c>
    </row>
    <row r="19" spans="1:5" x14ac:dyDescent="0.2">
      <c r="A19" s="16"/>
      <c r="B19" s="15"/>
      <c r="C19" s="287">
        <f t="shared" si="0"/>
        <v>0</v>
      </c>
      <c r="D19" s="287">
        <f t="shared" si="1"/>
        <v>0</v>
      </c>
      <c r="E19" s="286">
        <f t="shared" si="2"/>
        <v>-1.9075297225891671E-3</v>
      </c>
    </row>
    <row r="20" spans="1:5" x14ac:dyDescent="0.2">
      <c r="A20" s="16"/>
      <c r="B20" s="15"/>
      <c r="C20" s="287">
        <f t="shared" si="0"/>
        <v>0</v>
      </c>
      <c r="D20" s="287">
        <f t="shared" si="1"/>
        <v>0</v>
      </c>
      <c r="E20" s="286">
        <f t="shared" si="2"/>
        <v>-1.9075297225891671E-3</v>
      </c>
    </row>
    <row r="21" spans="1:5" x14ac:dyDescent="0.2">
      <c r="A21" s="16"/>
      <c r="B21" s="15"/>
      <c r="C21" s="287">
        <f t="shared" si="0"/>
        <v>0</v>
      </c>
      <c r="D21" s="287">
        <f t="shared" si="1"/>
        <v>0</v>
      </c>
      <c r="E21" s="286">
        <f t="shared" si="2"/>
        <v>-1.9075297225891671E-3</v>
      </c>
    </row>
    <row r="22" spans="1:5" x14ac:dyDescent="0.2">
      <c r="A22" s="16"/>
      <c r="B22" s="15"/>
      <c r="C22" s="287">
        <f t="shared" si="0"/>
        <v>0</v>
      </c>
      <c r="D22" s="287">
        <f t="shared" si="1"/>
        <v>0</v>
      </c>
      <c r="E22" s="286">
        <f t="shared" si="2"/>
        <v>-1.9075297225891671E-3</v>
      </c>
    </row>
    <row r="23" spans="1:5" x14ac:dyDescent="0.2">
      <c r="A23" s="16"/>
      <c r="B23" s="15"/>
      <c r="C23" s="287">
        <f t="shared" si="0"/>
        <v>0</v>
      </c>
      <c r="D23" s="287">
        <f t="shared" si="1"/>
        <v>0</v>
      </c>
      <c r="E23" s="286">
        <f t="shared" si="2"/>
        <v>-1.9075297225891671E-3</v>
      </c>
    </row>
    <row r="24" spans="1:5" x14ac:dyDescent="0.2">
      <c r="A24" s="16"/>
      <c r="B24" s="15"/>
      <c r="C24" s="287">
        <f t="shared" si="0"/>
        <v>0</v>
      </c>
      <c r="D24" s="287">
        <f t="shared" si="1"/>
        <v>0</v>
      </c>
      <c r="E24" s="286">
        <f t="shared" si="2"/>
        <v>-1.9075297225891671E-3</v>
      </c>
    </row>
    <row r="25" spans="1:5" x14ac:dyDescent="0.2">
      <c r="A25" s="16"/>
      <c r="B25" s="15"/>
      <c r="C25" s="287">
        <f t="shared" si="0"/>
        <v>0</v>
      </c>
      <c r="D25" s="287">
        <f t="shared" si="1"/>
        <v>0</v>
      </c>
      <c r="E25" s="286">
        <f t="shared" si="2"/>
        <v>-1.9075297225891671E-3</v>
      </c>
    </row>
    <row r="26" spans="1:5" x14ac:dyDescent="0.2">
      <c r="A26" s="16"/>
      <c r="B26" s="15"/>
      <c r="C26" s="287">
        <f t="shared" si="0"/>
        <v>0</v>
      </c>
      <c r="D26" s="287">
        <f t="shared" si="1"/>
        <v>0</v>
      </c>
      <c r="E26" s="286">
        <f t="shared" si="2"/>
        <v>-1.9075297225891671E-3</v>
      </c>
    </row>
    <row r="27" spans="1:5" x14ac:dyDescent="0.2">
      <c r="A27" s="16"/>
      <c r="B27" s="15"/>
      <c r="C27" s="287">
        <f t="shared" si="0"/>
        <v>0</v>
      </c>
      <c r="D27" s="287">
        <f t="shared" si="1"/>
        <v>0</v>
      </c>
      <c r="E27" s="286">
        <f t="shared" si="2"/>
        <v>-1.9075297225891671E-3</v>
      </c>
    </row>
    <row r="28" spans="1:5" x14ac:dyDescent="0.2">
      <c r="A28" s="16"/>
      <c r="B28" s="15"/>
      <c r="C28" s="287">
        <f t="shared" si="0"/>
        <v>0</v>
      </c>
      <c r="D28" s="287">
        <f t="shared" si="1"/>
        <v>0</v>
      </c>
      <c r="E28" s="286">
        <f t="shared" si="2"/>
        <v>-1.9075297225891671E-3</v>
      </c>
    </row>
    <row r="29" spans="1:5" x14ac:dyDescent="0.2">
      <c r="A29" s="16"/>
      <c r="B29" s="15"/>
      <c r="C29" s="287">
        <f t="shared" si="0"/>
        <v>0</v>
      </c>
      <c r="D29" s="287">
        <f t="shared" si="1"/>
        <v>0</v>
      </c>
      <c r="E29" s="286">
        <f t="shared" si="2"/>
        <v>-1.9075297225891671E-3</v>
      </c>
    </row>
    <row r="30" spans="1:5" x14ac:dyDescent="0.2">
      <c r="A30" s="16"/>
      <c r="B30" s="15"/>
      <c r="C30" s="287">
        <f t="shared" si="0"/>
        <v>0</v>
      </c>
      <c r="D30" s="287">
        <f t="shared" si="1"/>
        <v>0</v>
      </c>
      <c r="E30" s="286">
        <f t="shared" si="2"/>
        <v>-1.9075297225891671E-3</v>
      </c>
    </row>
    <row r="31" spans="1:5" x14ac:dyDescent="0.2">
      <c r="A31" s="16"/>
      <c r="B31" s="15"/>
      <c r="C31" s="287">
        <f t="shared" si="0"/>
        <v>0</v>
      </c>
      <c r="D31" s="287">
        <f t="shared" si="1"/>
        <v>0</v>
      </c>
      <c r="E31" s="286">
        <f t="shared" si="2"/>
        <v>-1.9075297225891671E-3</v>
      </c>
    </row>
    <row r="32" spans="1:5" x14ac:dyDescent="0.2">
      <c r="A32" s="16"/>
      <c r="B32" s="15"/>
      <c r="C32" s="287">
        <f t="shared" si="0"/>
        <v>0</v>
      </c>
      <c r="D32" s="287">
        <f t="shared" si="1"/>
        <v>0</v>
      </c>
      <c r="E32" s="286">
        <f t="shared" si="2"/>
        <v>-1.9075297225891671E-3</v>
      </c>
    </row>
    <row r="33" spans="1:5" x14ac:dyDescent="0.2">
      <c r="A33" s="16"/>
      <c r="B33" s="15"/>
      <c r="C33" s="287">
        <f t="shared" si="0"/>
        <v>0</v>
      </c>
      <c r="D33" s="287">
        <f t="shared" si="1"/>
        <v>0</v>
      </c>
      <c r="E33" s="286">
        <f t="shared" si="2"/>
        <v>-1.9075297225891671E-3</v>
      </c>
    </row>
    <row r="34" spans="1:5" x14ac:dyDescent="0.2">
      <c r="A34" s="16"/>
      <c r="B34" s="15"/>
      <c r="C34" s="287">
        <f t="shared" ref="C34:C65" si="3">A34*(1+0.0184*(B34-25))</f>
        <v>0</v>
      </c>
      <c r="D34" s="287">
        <f t="shared" ref="D34:D65" si="4">C34/42914/(0.6766097+0.0200564*B34+0.0001104259*B34^2-0.00000069698*B34^3+0.0000000010031*B34^4)</f>
        <v>0</v>
      </c>
      <c r="E34" s="286">
        <f t="shared" ref="E34:E65" si="5">0.008-0.1692*(D34)^0.5+25.3851*(D34)+14.0941*(D34)^1.5-7.0261*(D34)^2+2.7081*(D34)^2.5+(B34-15)*(0.0005-0.0056*(D34)^0.5-0.0066*(D34)-0.0375*(D34)^1.5+0.0636*(D34)^2-0.0144*(D34)^2.5)/(1+0.0162*(B34-15))</f>
        <v>-1.9075297225891671E-3</v>
      </c>
    </row>
    <row r="35" spans="1:5" x14ac:dyDescent="0.2">
      <c r="A35" s="16"/>
      <c r="B35" s="15"/>
      <c r="C35" s="287">
        <f t="shared" si="3"/>
        <v>0</v>
      </c>
      <c r="D35" s="287">
        <f t="shared" si="4"/>
        <v>0</v>
      </c>
      <c r="E35" s="286">
        <f t="shared" si="5"/>
        <v>-1.9075297225891671E-3</v>
      </c>
    </row>
    <row r="36" spans="1:5" x14ac:dyDescent="0.2">
      <c r="A36" s="16"/>
      <c r="B36" s="15"/>
      <c r="C36" s="287">
        <f t="shared" si="3"/>
        <v>0</v>
      </c>
      <c r="D36" s="287">
        <f t="shared" si="4"/>
        <v>0</v>
      </c>
      <c r="E36" s="286">
        <f t="shared" si="5"/>
        <v>-1.9075297225891671E-3</v>
      </c>
    </row>
    <row r="37" spans="1:5" x14ac:dyDescent="0.2">
      <c r="A37" s="16"/>
      <c r="B37" s="15"/>
      <c r="C37" s="287">
        <f t="shared" si="3"/>
        <v>0</v>
      </c>
      <c r="D37" s="287">
        <f t="shared" si="4"/>
        <v>0</v>
      </c>
      <c r="E37" s="286">
        <f t="shared" si="5"/>
        <v>-1.9075297225891671E-3</v>
      </c>
    </row>
    <row r="38" spans="1:5" x14ac:dyDescent="0.2">
      <c r="A38" s="16"/>
      <c r="B38" s="15"/>
      <c r="C38" s="287">
        <f t="shared" si="3"/>
        <v>0</v>
      </c>
      <c r="D38" s="287">
        <f t="shared" si="4"/>
        <v>0</v>
      </c>
      <c r="E38" s="286">
        <f t="shared" si="5"/>
        <v>-1.9075297225891671E-3</v>
      </c>
    </row>
    <row r="39" spans="1:5" x14ac:dyDescent="0.2">
      <c r="A39" s="16"/>
      <c r="B39" s="15"/>
      <c r="C39" s="287">
        <f t="shared" si="3"/>
        <v>0</v>
      </c>
      <c r="D39" s="287">
        <f t="shared" si="4"/>
        <v>0</v>
      </c>
      <c r="E39" s="286">
        <f t="shared" si="5"/>
        <v>-1.9075297225891671E-3</v>
      </c>
    </row>
    <row r="40" spans="1:5" x14ac:dyDescent="0.2">
      <c r="A40" s="16"/>
      <c r="B40" s="15"/>
      <c r="C40" s="287">
        <f t="shared" si="3"/>
        <v>0</v>
      </c>
      <c r="D40" s="287">
        <f t="shared" si="4"/>
        <v>0</v>
      </c>
      <c r="E40" s="286">
        <f t="shared" si="5"/>
        <v>-1.9075297225891671E-3</v>
      </c>
    </row>
    <row r="41" spans="1:5" x14ac:dyDescent="0.2">
      <c r="A41" s="16"/>
      <c r="B41" s="15"/>
      <c r="C41" s="287">
        <f t="shared" si="3"/>
        <v>0</v>
      </c>
      <c r="D41" s="287">
        <f t="shared" si="4"/>
        <v>0</v>
      </c>
      <c r="E41" s="286">
        <f t="shared" si="5"/>
        <v>-1.9075297225891671E-3</v>
      </c>
    </row>
    <row r="42" spans="1:5" x14ac:dyDescent="0.2">
      <c r="A42" s="16"/>
      <c r="B42" s="15"/>
      <c r="C42" s="287">
        <f t="shared" si="3"/>
        <v>0</v>
      </c>
      <c r="D42" s="287">
        <f t="shared" si="4"/>
        <v>0</v>
      </c>
      <c r="E42" s="286">
        <f t="shared" si="5"/>
        <v>-1.9075297225891671E-3</v>
      </c>
    </row>
    <row r="43" spans="1:5" x14ac:dyDescent="0.2">
      <c r="A43" s="16"/>
      <c r="B43" s="15"/>
      <c r="C43" s="287">
        <f t="shared" si="3"/>
        <v>0</v>
      </c>
      <c r="D43" s="287">
        <f t="shared" si="4"/>
        <v>0</v>
      </c>
      <c r="E43" s="286">
        <f t="shared" si="5"/>
        <v>-1.9075297225891671E-3</v>
      </c>
    </row>
    <row r="44" spans="1:5" x14ac:dyDescent="0.2">
      <c r="A44" s="16"/>
      <c r="B44" s="15"/>
      <c r="C44" s="287">
        <f t="shared" si="3"/>
        <v>0</v>
      </c>
      <c r="D44" s="287">
        <f t="shared" si="4"/>
        <v>0</v>
      </c>
      <c r="E44" s="286">
        <f t="shared" si="5"/>
        <v>-1.9075297225891671E-3</v>
      </c>
    </row>
    <row r="45" spans="1:5" x14ac:dyDescent="0.2">
      <c r="A45" s="16"/>
      <c r="B45" s="15"/>
      <c r="C45" s="287">
        <f t="shared" si="3"/>
        <v>0</v>
      </c>
      <c r="D45" s="287">
        <f t="shared" si="4"/>
        <v>0</v>
      </c>
      <c r="E45" s="286">
        <f t="shared" si="5"/>
        <v>-1.9075297225891671E-3</v>
      </c>
    </row>
    <row r="46" spans="1:5" x14ac:dyDescent="0.2">
      <c r="A46" s="16"/>
      <c r="B46" s="15"/>
      <c r="C46" s="287">
        <f t="shared" si="3"/>
        <v>0</v>
      </c>
      <c r="D46" s="287">
        <f t="shared" si="4"/>
        <v>0</v>
      </c>
      <c r="E46" s="286">
        <f t="shared" si="5"/>
        <v>-1.9075297225891671E-3</v>
      </c>
    </row>
    <row r="47" spans="1:5" x14ac:dyDescent="0.2">
      <c r="A47" s="16"/>
      <c r="B47" s="15"/>
      <c r="C47" s="287">
        <f t="shared" si="3"/>
        <v>0</v>
      </c>
      <c r="D47" s="287">
        <f t="shared" si="4"/>
        <v>0</v>
      </c>
      <c r="E47" s="286">
        <f t="shared" si="5"/>
        <v>-1.9075297225891671E-3</v>
      </c>
    </row>
    <row r="48" spans="1:5" x14ac:dyDescent="0.2">
      <c r="A48" s="16"/>
      <c r="B48" s="15"/>
      <c r="C48" s="287">
        <f t="shared" si="3"/>
        <v>0</v>
      </c>
      <c r="D48" s="287">
        <f t="shared" si="4"/>
        <v>0</v>
      </c>
      <c r="E48" s="286">
        <f t="shared" si="5"/>
        <v>-1.9075297225891671E-3</v>
      </c>
    </row>
    <row r="49" spans="1:5" x14ac:dyDescent="0.2">
      <c r="A49" s="16"/>
      <c r="B49" s="15"/>
      <c r="C49" s="287">
        <f t="shared" si="3"/>
        <v>0</v>
      </c>
      <c r="D49" s="287">
        <f t="shared" si="4"/>
        <v>0</v>
      </c>
      <c r="E49" s="286">
        <f t="shared" si="5"/>
        <v>-1.9075297225891671E-3</v>
      </c>
    </row>
    <row r="50" spans="1:5" x14ac:dyDescent="0.2">
      <c r="A50" s="16"/>
      <c r="B50" s="15"/>
      <c r="C50" s="287">
        <f t="shared" si="3"/>
        <v>0</v>
      </c>
      <c r="D50" s="287">
        <f t="shared" si="4"/>
        <v>0</v>
      </c>
      <c r="E50" s="286">
        <f t="shared" si="5"/>
        <v>-1.9075297225891671E-3</v>
      </c>
    </row>
    <row r="51" spans="1:5" x14ac:dyDescent="0.2">
      <c r="A51" s="16"/>
      <c r="B51" s="15"/>
      <c r="C51" s="287">
        <f t="shared" si="3"/>
        <v>0</v>
      </c>
      <c r="D51" s="287">
        <f t="shared" si="4"/>
        <v>0</v>
      </c>
      <c r="E51" s="286">
        <f t="shared" si="5"/>
        <v>-1.9075297225891671E-3</v>
      </c>
    </row>
    <row r="52" spans="1:5" x14ac:dyDescent="0.2">
      <c r="A52" s="16"/>
      <c r="B52" s="15"/>
      <c r="C52" s="287">
        <f t="shared" si="3"/>
        <v>0</v>
      </c>
      <c r="D52" s="287">
        <f t="shared" si="4"/>
        <v>0</v>
      </c>
      <c r="E52" s="286">
        <f t="shared" si="5"/>
        <v>-1.9075297225891671E-3</v>
      </c>
    </row>
    <row r="53" spans="1:5" x14ac:dyDescent="0.2">
      <c r="A53" s="16"/>
      <c r="B53" s="15"/>
      <c r="C53" s="287">
        <f t="shared" si="3"/>
        <v>0</v>
      </c>
      <c r="D53" s="287">
        <f t="shared" si="4"/>
        <v>0</v>
      </c>
      <c r="E53" s="286">
        <f t="shared" si="5"/>
        <v>-1.9075297225891671E-3</v>
      </c>
    </row>
    <row r="54" spans="1:5" x14ac:dyDescent="0.2">
      <c r="A54" s="16"/>
      <c r="B54" s="15"/>
      <c r="C54" s="287">
        <f t="shared" si="3"/>
        <v>0</v>
      </c>
      <c r="D54" s="287">
        <f t="shared" si="4"/>
        <v>0</v>
      </c>
      <c r="E54" s="286">
        <f t="shared" si="5"/>
        <v>-1.9075297225891671E-3</v>
      </c>
    </row>
    <row r="55" spans="1:5" x14ac:dyDescent="0.2">
      <c r="A55" s="16"/>
      <c r="B55" s="15"/>
      <c r="C55" s="287">
        <f t="shared" si="3"/>
        <v>0</v>
      </c>
      <c r="D55" s="287">
        <f t="shared" si="4"/>
        <v>0</v>
      </c>
      <c r="E55" s="286">
        <f t="shared" si="5"/>
        <v>-1.9075297225891671E-3</v>
      </c>
    </row>
    <row r="56" spans="1:5" x14ac:dyDescent="0.2">
      <c r="A56" s="16"/>
      <c r="B56" s="15"/>
      <c r="C56" s="287">
        <f t="shared" si="3"/>
        <v>0</v>
      </c>
      <c r="D56" s="287">
        <f t="shared" si="4"/>
        <v>0</v>
      </c>
      <c r="E56" s="286">
        <f t="shared" si="5"/>
        <v>-1.9075297225891671E-3</v>
      </c>
    </row>
    <row r="57" spans="1:5" x14ac:dyDescent="0.2">
      <c r="A57" s="16"/>
      <c r="B57" s="15"/>
      <c r="C57" s="287">
        <f t="shared" si="3"/>
        <v>0</v>
      </c>
      <c r="D57" s="287">
        <f t="shared" si="4"/>
        <v>0</v>
      </c>
      <c r="E57" s="286">
        <f t="shared" si="5"/>
        <v>-1.9075297225891671E-3</v>
      </c>
    </row>
    <row r="58" spans="1:5" x14ac:dyDescent="0.2">
      <c r="A58" s="16"/>
      <c r="B58" s="15"/>
      <c r="C58" s="287">
        <f t="shared" si="3"/>
        <v>0</v>
      </c>
      <c r="D58" s="287">
        <f t="shared" si="4"/>
        <v>0</v>
      </c>
      <c r="E58" s="286">
        <f t="shared" si="5"/>
        <v>-1.9075297225891671E-3</v>
      </c>
    </row>
    <row r="59" spans="1:5" x14ac:dyDescent="0.2">
      <c r="A59" s="16"/>
      <c r="B59" s="15"/>
      <c r="C59" s="287">
        <f t="shared" si="3"/>
        <v>0</v>
      </c>
      <c r="D59" s="287">
        <f t="shared" si="4"/>
        <v>0</v>
      </c>
      <c r="E59" s="286">
        <f t="shared" si="5"/>
        <v>-1.9075297225891671E-3</v>
      </c>
    </row>
    <row r="60" spans="1:5" x14ac:dyDescent="0.2">
      <c r="A60" s="16"/>
      <c r="B60" s="15"/>
      <c r="C60" s="287">
        <f t="shared" si="3"/>
        <v>0</v>
      </c>
      <c r="D60" s="287">
        <f t="shared" si="4"/>
        <v>0</v>
      </c>
      <c r="E60" s="286">
        <f t="shared" si="5"/>
        <v>-1.9075297225891671E-3</v>
      </c>
    </row>
    <row r="61" spans="1:5" x14ac:dyDescent="0.2">
      <c r="A61" s="16"/>
      <c r="B61" s="15"/>
      <c r="C61" s="287">
        <f t="shared" si="3"/>
        <v>0</v>
      </c>
      <c r="D61" s="287">
        <f t="shared" si="4"/>
        <v>0</v>
      </c>
      <c r="E61" s="286">
        <f t="shared" si="5"/>
        <v>-1.9075297225891671E-3</v>
      </c>
    </row>
    <row r="62" spans="1:5" x14ac:dyDescent="0.2">
      <c r="A62" s="16"/>
      <c r="B62" s="15"/>
      <c r="C62" s="287">
        <f t="shared" si="3"/>
        <v>0</v>
      </c>
      <c r="D62" s="287">
        <f t="shared" si="4"/>
        <v>0</v>
      </c>
      <c r="E62" s="286">
        <f t="shared" si="5"/>
        <v>-1.9075297225891671E-3</v>
      </c>
    </row>
    <row r="63" spans="1:5" x14ac:dyDescent="0.2">
      <c r="A63" s="16"/>
      <c r="B63" s="15"/>
      <c r="C63" s="287">
        <f t="shared" si="3"/>
        <v>0</v>
      </c>
      <c r="D63" s="287">
        <f t="shared" si="4"/>
        <v>0</v>
      </c>
      <c r="E63" s="286">
        <f t="shared" si="5"/>
        <v>-1.9075297225891671E-3</v>
      </c>
    </row>
    <row r="64" spans="1:5" x14ac:dyDescent="0.2">
      <c r="A64" s="16"/>
      <c r="B64" s="15"/>
      <c r="C64" s="287">
        <f t="shared" si="3"/>
        <v>0</v>
      </c>
      <c r="D64" s="287">
        <f t="shared" si="4"/>
        <v>0</v>
      </c>
      <c r="E64" s="286">
        <f t="shared" si="5"/>
        <v>-1.9075297225891671E-3</v>
      </c>
    </row>
    <row r="65" spans="1:5" x14ac:dyDescent="0.2">
      <c r="A65" s="16"/>
      <c r="B65" s="15"/>
      <c r="C65" s="287">
        <f t="shared" si="3"/>
        <v>0</v>
      </c>
      <c r="D65" s="287">
        <f t="shared" si="4"/>
        <v>0</v>
      </c>
      <c r="E65" s="286">
        <f t="shared" si="5"/>
        <v>-1.9075297225891671E-3</v>
      </c>
    </row>
    <row r="66" spans="1:5" x14ac:dyDescent="0.2">
      <c r="A66" s="16"/>
      <c r="B66" s="15"/>
      <c r="C66" s="287">
        <f t="shared" ref="C66:C97" si="6">A66*(1+0.0184*(B66-25))</f>
        <v>0</v>
      </c>
      <c r="D66" s="287">
        <f t="shared" ref="D66:D97" si="7">C66/42914/(0.6766097+0.0200564*B66+0.0001104259*B66^2-0.00000069698*B66^3+0.0000000010031*B66^4)</f>
        <v>0</v>
      </c>
      <c r="E66" s="286">
        <f t="shared" ref="E66:E97" si="8">0.008-0.1692*(D66)^0.5+25.3851*(D66)+14.0941*(D66)^1.5-7.0261*(D66)^2+2.7081*(D66)^2.5+(B66-15)*(0.0005-0.0056*(D66)^0.5-0.0066*(D66)-0.0375*(D66)^1.5+0.0636*(D66)^2-0.0144*(D66)^2.5)/(1+0.0162*(B66-15))</f>
        <v>-1.9075297225891671E-3</v>
      </c>
    </row>
    <row r="67" spans="1:5" x14ac:dyDescent="0.2">
      <c r="A67" s="16"/>
      <c r="B67" s="15"/>
      <c r="C67" s="287">
        <f t="shared" si="6"/>
        <v>0</v>
      </c>
      <c r="D67" s="287">
        <f t="shared" si="7"/>
        <v>0</v>
      </c>
      <c r="E67" s="286">
        <f t="shared" si="8"/>
        <v>-1.9075297225891671E-3</v>
      </c>
    </row>
    <row r="68" spans="1:5" x14ac:dyDescent="0.2">
      <c r="A68" s="16"/>
      <c r="B68" s="15"/>
      <c r="C68" s="287">
        <f t="shared" si="6"/>
        <v>0</v>
      </c>
      <c r="D68" s="287">
        <f t="shared" si="7"/>
        <v>0</v>
      </c>
      <c r="E68" s="286">
        <f t="shared" si="8"/>
        <v>-1.9075297225891671E-3</v>
      </c>
    </row>
    <row r="69" spans="1:5" x14ac:dyDescent="0.2">
      <c r="A69" s="16"/>
      <c r="B69" s="15"/>
      <c r="C69" s="287">
        <f t="shared" si="6"/>
        <v>0</v>
      </c>
      <c r="D69" s="287">
        <f t="shared" si="7"/>
        <v>0</v>
      </c>
      <c r="E69" s="286">
        <f t="shared" si="8"/>
        <v>-1.9075297225891671E-3</v>
      </c>
    </row>
    <row r="70" spans="1:5" x14ac:dyDescent="0.2">
      <c r="A70" s="16"/>
      <c r="B70" s="15"/>
      <c r="C70" s="287">
        <f t="shared" si="6"/>
        <v>0</v>
      </c>
      <c r="D70" s="287">
        <f t="shared" si="7"/>
        <v>0</v>
      </c>
      <c r="E70" s="286">
        <f t="shared" si="8"/>
        <v>-1.9075297225891671E-3</v>
      </c>
    </row>
    <row r="71" spans="1:5" x14ac:dyDescent="0.2">
      <c r="A71" s="16"/>
      <c r="B71" s="15"/>
      <c r="C71" s="287">
        <f t="shared" si="6"/>
        <v>0</v>
      </c>
      <c r="D71" s="287">
        <f t="shared" si="7"/>
        <v>0</v>
      </c>
      <c r="E71" s="286">
        <f t="shared" si="8"/>
        <v>-1.9075297225891671E-3</v>
      </c>
    </row>
    <row r="72" spans="1:5" x14ac:dyDescent="0.2">
      <c r="A72" s="16"/>
      <c r="B72" s="15"/>
      <c r="C72" s="287">
        <f t="shared" si="6"/>
        <v>0</v>
      </c>
      <c r="D72" s="287">
        <f t="shared" si="7"/>
        <v>0</v>
      </c>
      <c r="E72" s="286">
        <f t="shared" si="8"/>
        <v>-1.9075297225891671E-3</v>
      </c>
    </row>
    <row r="73" spans="1:5" x14ac:dyDescent="0.2">
      <c r="A73" s="16"/>
      <c r="B73" s="15"/>
      <c r="C73" s="287">
        <f t="shared" si="6"/>
        <v>0</v>
      </c>
      <c r="D73" s="287">
        <f t="shared" si="7"/>
        <v>0</v>
      </c>
      <c r="E73" s="286">
        <f t="shared" si="8"/>
        <v>-1.9075297225891671E-3</v>
      </c>
    </row>
    <row r="74" spans="1:5" x14ac:dyDescent="0.2">
      <c r="A74" s="16"/>
      <c r="B74" s="15"/>
      <c r="C74" s="287">
        <f t="shared" si="6"/>
        <v>0</v>
      </c>
      <c r="D74" s="287">
        <f t="shared" si="7"/>
        <v>0</v>
      </c>
      <c r="E74" s="286">
        <f t="shared" si="8"/>
        <v>-1.9075297225891671E-3</v>
      </c>
    </row>
    <row r="75" spans="1:5" x14ac:dyDescent="0.2">
      <c r="A75" s="16"/>
      <c r="B75" s="15"/>
      <c r="C75" s="287">
        <f t="shared" si="6"/>
        <v>0</v>
      </c>
      <c r="D75" s="287">
        <f t="shared" si="7"/>
        <v>0</v>
      </c>
      <c r="E75" s="286">
        <f t="shared" si="8"/>
        <v>-1.9075297225891671E-3</v>
      </c>
    </row>
    <row r="76" spans="1:5" x14ac:dyDescent="0.2">
      <c r="A76" s="16"/>
      <c r="B76" s="15"/>
      <c r="C76" s="287">
        <f t="shared" si="6"/>
        <v>0</v>
      </c>
      <c r="D76" s="287">
        <f t="shared" si="7"/>
        <v>0</v>
      </c>
      <c r="E76" s="286">
        <f t="shared" si="8"/>
        <v>-1.9075297225891671E-3</v>
      </c>
    </row>
    <row r="77" spans="1:5" x14ac:dyDescent="0.2">
      <c r="A77" s="16"/>
      <c r="B77" s="15"/>
      <c r="C77" s="287">
        <f t="shared" si="6"/>
        <v>0</v>
      </c>
      <c r="D77" s="287">
        <f t="shared" si="7"/>
        <v>0</v>
      </c>
      <c r="E77" s="286">
        <f t="shared" si="8"/>
        <v>-1.9075297225891671E-3</v>
      </c>
    </row>
    <row r="78" spans="1:5" x14ac:dyDescent="0.2">
      <c r="A78" s="16"/>
      <c r="B78" s="15"/>
      <c r="C78" s="287">
        <f t="shared" si="6"/>
        <v>0</v>
      </c>
      <c r="D78" s="287">
        <f t="shared" si="7"/>
        <v>0</v>
      </c>
      <c r="E78" s="286">
        <f t="shared" si="8"/>
        <v>-1.9075297225891671E-3</v>
      </c>
    </row>
    <row r="79" spans="1:5" x14ac:dyDescent="0.2">
      <c r="A79" s="16"/>
      <c r="B79" s="15"/>
      <c r="C79" s="287">
        <f t="shared" si="6"/>
        <v>0</v>
      </c>
      <c r="D79" s="287">
        <f t="shared" si="7"/>
        <v>0</v>
      </c>
      <c r="E79" s="286">
        <f t="shared" si="8"/>
        <v>-1.9075297225891671E-3</v>
      </c>
    </row>
    <row r="80" spans="1:5" x14ac:dyDescent="0.2">
      <c r="A80" s="16"/>
      <c r="B80" s="15"/>
      <c r="C80" s="287">
        <f t="shared" si="6"/>
        <v>0</v>
      </c>
      <c r="D80" s="287">
        <f t="shared" si="7"/>
        <v>0</v>
      </c>
      <c r="E80" s="286">
        <f t="shared" si="8"/>
        <v>-1.9075297225891671E-3</v>
      </c>
    </row>
    <row r="81" spans="1:5" x14ac:dyDescent="0.2">
      <c r="A81" s="16"/>
      <c r="B81" s="15"/>
      <c r="C81" s="287">
        <f t="shared" si="6"/>
        <v>0</v>
      </c>
      <c r="D81" s="287">
        <f t="shared" si="7"/>
        <v>0</v>
      </c>
      <c r="E81" s="286">
        <f t="shared" si="8"/>
        <v>-1.9075297225891671E-3</v>
      </c>
    </row>
    <row r="82" spans="1:5" x14ac:dyDescent="0.2">
      <c r="A82" s="16"/>
      <c r="B82" s="15"/>
      <c r="C82" s="287">
        <f t="shared" si="6"/>
        <v>0</v>
      </c>
      <c r="D82" s="287">
        <f t="shared" si="7"/>
        <v>0</v>
      </c>
      <c r="E82" s="286">
        <f t="shared" si="8"/>
        <v>-1.9075297225891671E-3</v>
      </c>
    </row>
    <row r="83" spans="1:5" x14ac:dyDescent="0.2">
      <c r="A83" s="16"/>
      <c r="B83" s="15"/>
      <c r="C83" s="287">
        <f t="shared" si="6"/>
        <v>0</v>
      </c>
      <c r="D83" s="287">
        <f t="shared" si="7"/>
        <v>0</v>
      </c>
      <c r="E83" s="286">
        <f t="shared" si="8"/>
        <v>-1.9075297225891671E-3</v>
      </c>
    </row>
    <row r="84" spans="1:5" x14ac:dyDescent="0.2">
      <c r="A84" s="16"/>
      <c r="B84" s="15"/>
      <c r="C84" s="287">
        <f t="shared" si="6"/>
        <v>0</v>
      </c>
      <c r="D84" s="287">
        <f t="shared" si="7"/>
        <v>0</v>
      </c>
      <c r="E84" s="286">
        <f t="shared" si="8"/>
        <v>-1.9075297225891671E-3</v>
      </c>
    </row>
    <row r="85" spans="1:5" x14ac:dyDescent="0.2">
      <c r="A85" s="16"/>
      <c r="B85" s="15"/>
      <c r="C85" s="287">
        <f t="shared" si="6"/>
        <v>0</v>
      </c>
      <c r="D85" s="287">
        <f t="shared" si="7"/>
        <v>0</v>
      </c>
      <c r="E85" s="286">
        <f t="shared" si="8"/>
        <v>-1.9075297225891671E-3</v>
      </c>
    </row>
    <row r="86" spans="1:5" x14ac:dyDescent="0.2">
      <c r="A86" s="16"/>
      <c r="B86" s="15"/>
      <c r="C86" s="287">
        <f t="shared" si="6"/>
        <v>0</v>
      </c>
      <c r="D86" s="287">
        <f t="shared" si="7"/>
        <v>0</v>
      </c>
      <c r="E86" s="286">
        <f t="shared" si="8"/>
        <v>-1.9075297225891671E-3</v>
      </c>
    </row>
    <row r="87" spans="1:5" x14ac:dyDescent="0.2">
      <c r="A87" s="16"/>
      <c r="B87" s="15"/>
      <c r="C87" s="287">
        <f t="shared" si="6"/>
        <v>0</v>
      </c>
      <c r="D87" s="287">
        <f t="shared" si="7"/>
        <v>0</v>
      </c>
      <c r="E87" s="286">
        <f t="shared" si="8"/>
        <v>-1.9075297225891671E-3</v>
      </c>
    </row>
    <row r="88" spans="1:5" x14ac:dyDescent="0.2">
      <c r="A88" s="16"/>
      <c r="B88" s="15"/>
      <c r="C88" s="287">
        <f t="shared" si="6"/>
        <v>0</v>
      </c>
      <c r="D88" s="287">
        <f t="shared" si="7"/>
        <v>0</v>
      </c>
      <c r="E88" s="286">
        <f t="shared" si="8"/>
        <v>-1.9075297225891671E-3</v>
      </c>
    </row>
    <row r="89" spans="1:5" x14ac:dyDescent="0.2">
      <c r="A89" s="16"/>
      <c r="B89" s="15"/>
      <c r="C89" s="287">
        <f t="shared" si="6"/>
        <v>0</v>
      </c>
      <c r="D89" s="287">
        <f t="shared" si="7"/>
        <v>0</v>
      </c>
      <c r="E89" s="286">
        <f t="shared" si="8"/>
        <v>-1.9075297225891671E-3</v>
      </c>
    </row>
    <row r="90" spans="1:5" x14ac:dyDescent="0.2">
      <c r="A90" s="16"/>
      <c r="B90" s="15"/>
      <c r="C90" s="287">
        <f t="shared" si="6"/>
        <v>0</v>
      </c>
      <c r="D90" s="287">
        <f t="shared" si="7"/>
        <v>0</v>
      </c>
      <c r="E90" s="286">
        <f t="shared" si="8"/>
        <v>-1.9075297225891671E-3</v>
      </c>
    </row>
    <row r="91" spans="1:5" x14ac:dyDescent="0.2">
      <c r="A91" s="16"/>
      <c r="B91" s="15"/>
      <c r="C91" s="287">
        <f t="shared" si="6"/>
        <v>0</v>
      </c>
      <c r="D91" s="287">
        <f t="shared" si="7"/>
        <v>0</v>
      </c>
      <c r="E91" s="286">
        <f t="shared" si="8"/>
        <v>-1.9075297225891671E-3</v>
      </c>
    </row>
    <row r="92" spans="1:5" x14ac:dyDescent="0.2">
      <c r="A92" s="16"/>
      <c r="B92" s="15"/>
      <c r="C92" s="287">
        <f t="shared" si="6"/>
        <v>0</v>
      </c>
      <c r="D92" s="287">
        <f t="shared" si="7"/>
        <v>0</v>
      </c>
      <c r="E92" s="286">
        <f t="shared" si="8"/>
        <v>-1.9075297225891671E-3</v>
      </c>
    </row>
    <row r="93" spans="1:5" x14ac:dyDescent="0.2">
      <c r="A93" s="16"/>
      <c r="B93" s="15"/>
      <c r="C93" s="287">
        <f t="shared" si="6"/>
        <v>0</v>
      </c>
      <c r="D93" s="287">
        <f t="shared" si="7"/>
        <v>0</v>
      </c>
      <c r="E93" s="286">
        <f t="shared" si="8"/>
        <v>-1.9075297225891671E-3</v>
      </c>
    </row>
    <row r="94" spans="1:5" x14ac:dyDescent="0.2">
      <c r="A94" s="16"/>
      <c r="B94" s="15"/>
      <c r="C94" s="287">
        <f t="shared" si="6"/>
        <v>0</v>
      </c>
      <c r="D94" s="287">
        <f t="shared" si="7"/>
        <v>0</v>
      </c>
      <c r="E94" s="286">
        <f t="shared" si="8"/>
        <v>-1.9075297225891671E-3</v>
      </c>
    </row>
    <row r="95" spans="1:5" x14ac:dyDescent="0.2">
      <c r="A95" s="16"/>
      <c r="B95" s="15"/>
      <c r="C95" s="287">
        <f t="shared" si="6"/>
        <v>0</v>
      </c>
      <c r="D95" s="287">
        <f t="shared" si="7"/>
        <v>0</v>
      </c>
      <c r="E95" s="286">
        <f t="shared" si="8"/>
        <v>-1.9075297225891671E-3</v>
      </c>
    </row>
    <row r="96" spans="1:5" x14ac:dyDescent="0.2">
      <c r="A96" s="16"/>
      <c r="B96" s="15"/>
      <c r="C96" s="287">
        <f t="shared" si="6"/>
        <v>0</v>
      </c>
      <c r="D96" s="287">
        <f t="shared" si="7"/>
        <v>0</v>
      </c>
      <c r="E96" s="286">
        <f t="shared" si="8"/>
        <v>-1.9075297225891671E-3</v>
      </c>
    </row>
    <row r="97" spans="1:5" x14ac:dyDescent="0.2">
      <c r="A97" s="16"/>
      <c r="B97" s="15"/>
      <c r="C97" s="287">
        <f t="shared" si="6"/>
        <v>0</v>
      </c>
      <c r="D97" s="287">
        <f t="shared" si="7"/>
        <v>0</v>
      </c>
      <c r="E97" s="286">
        <f t="shared" si="8"/>
        <v>-1.9075297225891671E-3</v>
      </c>
    </row>
    <row r="98" spans="1:5" x14ac:dyDescent="0.2">
      <c r="A98" s="16"/>
      <c r="B98" s="15"/>
      <c r="C98" s="287">
        <f t="shared" ref="C98:C100" si="9">A98*(1+0.0184*(B98-25))</f>
        <v>0</v>
      </c>
      <c r="D98" s="287">
        <f t="shared" ref="D98:D100" si="10">C98/42914/(0.6766097+0.0200564*B98+0.0001104259*B98^2-0.00000069698*B98^3+0.0000000010031*B98^4)</f>
        <v>0</v>
      </c>
      <c r="E98" s="286">
        <f t="shared" ref="E98:E100" si="11">0.008-0.1692*(D98)^0.5+25.3851*(D98)+14.0941*(D98)^1.5-7.0261*(D98)^2+2.7081*(D98)^2.5+(B98-15)*(0.0005-0.0056*(D98)^0.5-0.0066*(D98)-0.0375*(D98)^1.5+0.0636*(D98)^2-0.0144*(D98)^2.5)/(1+0.0162*(B98-15))</f>
        <v>-1.9075297225891671E-3</v>
      </c>
    </row>
    <row r="99" spans="1:5" x14ac:dyDescent="0.2">
      <c r="A99" s="16"/>
      <c r="B99" s="15"/>
      <c r="C99" s="287">
        <f t="shared" si="9"/>
        <v>0</v>
      </c>
      <c r="D99" s="287">
        <f t="shared" si="10"/>
        <v>0</v>
      </c>
      <c r="E99" s="286">
        <f t="shared" si="11"/>
        <v>-1.9075297225891671E-3</v>
      </c>
    </row>
    <row r="100" spans="1:5" ht="13.5" thickBot="1" x14ac:dyDescent="0.25">
      <c r="A100" s="14"/>
      <c r="B100" s="13"/>
      <c r="C100" s="288">
        <f t="shared" si="9"/>
        <v>0</v>
      </c>
      <c r="D100" s="288">
        <f t="shared" si="10"/>
        <v>0</v>
      </c>
      <c r="E100" s="289">
        <f t="shared" si="11"/>
        <v>-1.9075297225891671E-3</v>
      </c>
    </row>
    <row r="101" spans="1:5" x14ac:dyDescent="0.2">
      <c r="A101" s="12"/>
    </row>
    <row r="102" spans="1:5" x14ac:dyDescent="0.2">
      <c r="A102" s="12"/>
    </row>
    <row r="103" spans="1:5" x14ac:dyDescent="0.2">
      <c r="A103" s="12"/>
    </row>
    <row r="104" spans="1:5" x14ac:dyDescent="0.2">
      <c r="A104" s="12"/>
    </row>
    <row r="105" spans="1:5" x14ac:dyDescent="0.2">
      <c r="A105" s="12"/>
    </row>
    <row r="106" spans="1:5" x14ac:dyDescent="0.2">
      <c r="A106" s="12"/>
    </row>
    <row r="107" spans="1:5" x14ac:dyDescent="0.2">
      <c r="A107" s="12"/>
    </row>
    <row r="108" spans="1:5" x14ac:dyDescent="0.2">
      <c r="A108" s="12"/>
    </row>
    <row r="109" spans="1:5" x14ac:dyDescent="0.2">
      <c r="A109" s="12"/>
    </row>
    <row r="110" spans="1:5" x14ac:dyDescent="0.2">
      <c r="A110" s="12"/>
    </row>
    <row r="111" spans="1:5" x14ac:dyDescent="0.2">
      <c r="A111" s="12"/>
    </row>
    <row r="112" spans="1:5" x14ac:dyDescent="0.2">
      <c r="A112" s="12"/>
    </row>
    <row r="113" spans="1:1" x14ac:dyDescent="0.2">
      <c r="A113" s="12"/>
    </row>
    <row r="114" spans="1:1" x14ac:dyDescent="0.2">
      <c r="A114" s="12"/>
    </row>
    <row r="115" spans="1:1" x14ac:dyDescent="0.2">
      <c r="A115" s="12"/>
    </row>
    <row r="116" spans="1:1" x14ac:dyDescent="0.2">
      <c r="A116" s="12"/>
    </row>
    <row r="117" spans="1:1" x14ac:dyDescent="0.2">
      <c r="A117" s="12"/>
    </row>
    <row r="118" spans="1:1" x14ac:dyDescent="0.2">
      <c r="A118" s="12"/>
    </row>
    <row r="119" spans="1:1" x14ac:dyDescent="0.2">
      <c r="A119" s="12"/>
    </row>
    <row r="120" spans="1:1" x14ac:dyDescent="0.2">
      <c r="A120" s="12"/>
    </row>
    <row r="121" spans="1:1" x14ac:dyDescent="0.2">
      <c r="A121" s="12"/>
    </row>
    <row r="122" spans="1:1" x14ac:dyDescent="0.2">
      <c r="A122" s="12"/>
    </row>
    <row r="123" spans="1:1" x14ac:dyDescent="0.2">
      <c r="A123" s="12"/>
    </row>
    <row r="124" spans="1:1" x14ac:dyDescent="0.2">
      <c r="A124" s="12"/>
    </row>
    <row r="125" spans="1:1" x14ac:dyDescent="0.2">
      <c r="A125" s="12"/>
    </row>
    <row r="126" spans="1:1" x14ac:dyDescent="0.2">
      <c r="A126" s="12"/>
    </row>
    <row r="127" spans="1:1" x14ac:dyDescent="0.2">
      <c r="A127" s="12"/>
    </row>
    <row r="128" spans="1:1" x14ac:dyDescent="0.2">
      <c r="A128" s="12"/>
    </row>
    <row r="129" spans="1:1" x14ac:dyDescent="0.2">
      <c r="A129" s="12"/>
    </row>
    <row r="130" spans="1:1" x14ac:dyDescent="0.2">
      <c r="A130" s="12"/>
    </row>
    <row r="131" spans="1:1" x14ac:dyDescent="0.2">
      <c r="A131" s="12"/>
    </row>
    <row r="132" spans="1:1" x14ac:dyDescent="0.2">
      <c r="A132" s="12"/>
    </row>
    <row r="133" spans="1:1" x14ac:dyDescent="0.2">
      <c r="A133" s="12"/>
    </row>
    <row r="134" spans="1:1" x14ac:dyDescent="0.2">
      <c r="A134" s="12"/>
    </row>
    <row r="135" spans="1:1" x14ac:dyDescent="0.2">
      <c r="A135" s="12"/>
    </row>
    <row r="136" spans="1:1" x14ac:dyDescent="0.2">
      <c r="A136" s="12"/>
    </row>
    <row r="137" spans="1:1" x14ac:dyDescent="0.2">
      <c r="A137" s="12"/>
    </row>
    <row r="138" spans="1:1" x14ac:dyDescent="0.2">
      <c r="A138" s="12"/>
    </row>
    <row r="139" spans="1:1" x14ac:dyDescent="0.2">
      <c r="A139" s="12"/>
    </row>
    <row r="140" spans="1:1" x14ac:dyDescent="0.2">
      <c r="A140" s="12"/>
    </row>
    <row r="141" spans="1:1" x14ac:dyDescent="0.2">
      <c r="A141" s="12"/>
    </row>
    <row r="142" spans="1:1" x14ac:dyDescent="0.2">
      <c r="A142" s="12"/>
    </row>
    <row r="143" spans="1:1" x14ac:dyDescent="0.2">
      <c r="A143" s="12"/>
    </row>
    <row r="144" spans="1:1" x14ac:dyDescent="0.2">
      <c r="A144" s="12"/>
    </row>
    <row r="145" spans="1:1" x14ac:dyDescent="0.2">
      <c r="A145" s="12"/>
    </row>
    <row r="146" spans="1:1" x14ac:dyDescent="0.2">
      <c r="A146" s="12"/>
    </row>
    <row r="147" spans="1:1" x14ac:dyDescent="0.2">
      <c r="A147" s="12"/>
    </row>
    <row r="148" spans="1:1" x14ac:dyDescent="0.2">
      <c r="A148" s="12"/>
    </row>
    <row r="149" spans="1:1" x14ac:dyDescent="0.2">
      <c r="A149" s="12"/>
    </row>
    <row r="150" spans="1:1" x14ac:dyDescent="0.2">
      <c r="A150" s="12"/>
    </row>
    <row r="151" spans="1:1" x14ac:dyDescent="0.2">
      <c r="A151" s="12"/>
    </row>
    <row r="152" spans="1:1" x14ac:dyDescent="0.2">
      <c r="A152" s="12"/>
    </row>
    <row r="153" spans="1:1" x14ac:dyDescent="0.2">
      <c r="A153" s="12"/>
    </row>
    <row r="154" spans="1:1" x14ac:dyDescent="0.2">
      <c r="A154" s="12"/>
    </row>
    <row r="155" spans="1:1" x14ac:dyDescent="0.2">
      <c r="A155" s="12"/>
    </row>
    <row r="156" spans="1:1" x14ac:dyDescent="0.2">
      <c r="A156" s="12"/>
    </row>
    <row r="157" spans="1:1" x14ac:dyDescent="0.2">
      <c r="A157" s="12"/>
    </row>
    <row r="158" spans="1:1" x14ac:dyDescent="0.2">
      <c r="A158" s="12"/>
    </row>
    <row r="159" spans="1:1" x14ac:dyDescent="0.2">
      <c r="A159" s="12"/>
    </row>
    <row r="160" spans="1:1" x14ac:dyDescent="0.2">
      <c r="A160" s="12"/>
    </row>
    <row r="161" spans="1:1" x14ac:dyDescent="0.2">
      <c r="A161" s="12"/>
    </row>
    <row r="162" spans="1:1" x14ac:dyDescent="0.2">
      <c r="A162" s="12"/>
    </row>
    <row r="163" spans="1:1" x14ac:dyDescent="0.2">
      <c r="A163" s="12"/>
    </row>
    <row r="164" spans="1:1" x14ac:dyDescent="0.2">
      <c r="A164" s="12"/>
    </row>
    <row r="165" spans="1:1" x14ac:dyDescent="0.2">
      <c r="A165" s="12"/>
    </row>
    <row r="166" spans="1:1" x14ac:dyDescent="0.2">
      <c r="A166" s="12"/>
    </row>
    <row r="167" spans="1:1" x14ac:dyDescent="0.2">
      <c r="A167" s="12"/>
    </row>
    <row r="168" spans="1:1" x14ac:dyDescent="0.2">
      <c r="A168" s="12"/>
    </row>
    <row r="169" spans="1:1" x14ac:dyDescent="0.2">
      <c r="A169" s="12"/>
    </row>
    <row r="170" spans="1:1" x14ac:dyDescent="0.2">
      <c r="A170" s="12"/>
    </row>
    <row r="171" spans="1:1" x14ac:dyDescent="0.2">
      <c r="A171" s="12"/>
    </row>
    <row r="172" spans="1:1" x14ac:dyDescent="0.2">
      <c r="A172" s="12"/>
    </row>
    <row r="173" spans="1:1" x14ac:dyDescent="0.2">
      <c r="A173" s="12"/>
    </row>
    <row r="174" spans="1:1" x14ac:dyDescent="0.2">
      <c r="A174" s="12"/>
    </row>
    <row r="175" spans="1:1" x14ac:dyDescent="0.2">
      <c r="A175" s="12"/>
    </row>
    <row r="176" spans="1:1" x14ac:dyDescent="0.2">
      <c r="A176" s="12"/>
    </row>
    <row r="177" spans="1:1" x14ac:dyDescent="0.2">
      <c r="A177" s="12"/>
    </row>
    <row r="178" spans="1:1" x14ac:dyDescent="0.2">
      <c r="A178" s="12"/>
    </row>
    <row r="179" spans="1:1" x14ac:dyDescent="0.2">
      <c r="A179" s="12"/>
    </row>
    <row r="180" spans="1:1" x14ac:dyDescent="0.2">
      <c r="A180" s="12"/>
    </row>
    <row r="181" spans="1:1" x14ac:dyDescent="0.2">
      <c r="A181" s="12"/>
    </row>
    <row r="182" spans="1:1" x14ac:dyDescent="0.2">
      <c r="A182" s="12"/>
    </row>
    <row r="183" spans="1:1" x14ac:dyDescent="0.2">
      <c r="A183" s="12"/>
    </row>
    <row r="184" spans="1:1" x14ac:dyDescent="0.2">
      <c r="A184" s="12"/>
    </row>
    <row r="185" spans="1:1" x14ac:dyDescent="0.2">
      <c r="A185" s="12"/>
    </row>
    <row r="186" spans="1:1" x14ac:dyDescent="0.2">
      <c r="A186" s="12"/>
    </row>
    <row r="187" spans="1:1" x14ac:dyDescent="0.2">
      <c r="A187" s="12"/>
    </row>
    <row r="188" spans="1:1" x14ac:dyDescent="0.2">
      <c r="A188" s="12"/>
    </row>
    <row r="189" spans="1:1" x14ac:dyDescent="0.2">
      <c r="A189" s="12"/>
    </row>
    <row r="190" spans="1:1" x14ac:dyDescent="0.2">
      <c r="A190" s="12"/>
    </row>
    <row r="191" spans="1:1" x14ac:dyDescent="0.2">
      <c r="A191" s="12"/>
    </row>
    <row r="192" spans="1:1" x14ac:dyDescent="0.2">
      <c r="A192" s="12"/>
    </row>
    <row r="193" spans="1:1" x14ac:dyDescent="0.2">
      <c r="A193" s="12"/>
    </row>
    <row r="194" spans="1:1" x14ac:dyDescent="0.2">
      <c r="A194" s="12"/>
    </row>
    <row r="195" spans="1:1" x14ac:dyDescent="0.2">
      <c r="A195" s="12"/>
    </row>
    <row r="196" spans="1:1" x14ac:dyDescent="0.2">
      <c r="A196" s="12"/>
    </row>
    <row r="197" spans="1:1" x14ac:dyDescent="0.2">
      <c r="A197" s="12"/>
    </row>
    <row r="198" spans="1:1" x14ac:dyDescent="0.2">
      <c r="A198" s="12"/>
    </row>
    <row r="199" spans="1:1" x14ac:dyDescent="0.2">
      <c r="A199" s="12"/>
    </row>
    <row r="200" spans="1:1" x14ac:dyDescent="0.2">
      <c r="A200" s="12"/>
    </row>
    <row r="201" spans="1:1" x14ac:dyDescent="0.2">
      <c r="A201" s="12"/>
    </row>
    <row r="202" spans="1:1" x14ac:dyDescent="0.2">
      <c r="A202" s="12"/>
    </row>
    <row r="203" spans="1:1" x14ac:dyDescent="0.2">
      <c r="A203" s="12"/>
    </row>
    <row r="204" spans="1:1" x14ac:dyDescent="0.2">
      <c r="A204" s="12"/>
    </row>
    <row r="205" spans="1:1" x14ac:dyDescent="0.2">
      <c r="A205" s="12"/>
    </row>
    <row r="206" spans="1:1" x14ac:dyDescent="0.2">
      <c r="A206" s="12"/>
    </row>
    <row r="207" spans="1:1" x14ac:dyDescent="0.2">
      <c r="A207" s="12"/>
    </row>
    <row r="208" spans="1:1" x14ac:dyDescent="0.2">
      <c r="A208" s="12"/>
    </row>
    <row r="209" spans="1:1" x14ac:dyDescent="0.2">
      <c r="A209" s="12"/>
    </row>
    <row r="210" spans="1:1" x14ac:dyDescent="0.2">
      <c r="A210" s="12"/>
    </row>
    <row r="211" spans="1:1" x14ac:dyDescent="0.2">
      <c r="A211" s="12"/>
    </row>
    <row r="212" spans="1:1" x14ac:dyDescent="0.2">
      <c r="A212" s="12"/>
    </row>
    <row r="213" spans="1:1" x14ac:dyDescent="0.2">
      <c r="A213" s="12"/>
    </row>
    <row r="214" spans="1:1" x14ac:dyDescent="0.2">
      <c r="A214" s="12"/>
    </row>
    <row r="215" spans="1:1" x14ac:dyDescent="0.2">
      <c r="A215" s="12"/>
    </row>
    <row r="216" spans="1:1" x14ac:dyDescent="0.2">
      <c r="A216" s="12"/>
    </row>
    <row r="217" spans="1:1" x14ac:dyDescent="0.2">
      <c r="A217" s="12"/>
    </row>
    <row r="218" spans="1:1" x14ac:dyDescent="0.2">
      <c r="A218" s="12"/>
    </row>
    <row r="219" spans="1:1" x14ac:dyDescent="0.2">
      <c r="A219" s="12"/>
    </row>
    <row r="220" spans="1:1" x14ac:dyDescent="0.2">
      <c r="A220" s="12"/>
    </row>
    <row r="221" spans="1:1" x14ac:dyDescent="0.2">
      <c r="A221" s="12"/>
    </row>
    <row r="222" spans="1:1" x14ac:dyDescent="0.2">
      <c r="A222" s="12"/>
    </row>
    <row r="223" spans="1:1" x14ac:dyDescent="0.2">
      <c r="A223" s="12"/>
    </row>
    <row r="224" spans="1:1" x14ac:dyDescent="0.2">
      <c r="A224" s="12"/>
    </row>
    <row r="225" spans="1:1" x14ac:dyDescent="0.2">
      <c r="A225" s="12"/>
    </row>
    <row r="226" spans="1:1" x14ac:dyDescent="0.2">
      <c r="A226" s="12"/>
    </row>
    <row r="227" spans="1:1" x14ac:dyDescent="0.2">
      <c r="A227" s="12"/>
    </row>
    <row r="228" spans="1:1" x14ac:dyDescent="0.2">
      <c r="A228" s="12"/>
    </row>
    <row r="229" spans="1:1" x14ac:dyDescent="0.2">
      <c r="A229" s="12"/>
    </row>
    <row r="230" spans="1:1" x14ac:dyDescent="0.2">
      <c r="A230" s="12"/>
    </row>
    <row r="231" spans="1:1" x14ac:dyDescent="0.2">
      <c r="A231" s="12"/>
    </row>
    <row r="232" spans="1:1" x14ac:dyDescent="0.2">
      <c r="A232" s="12"/>
    </row>
    <row r="233" spans="1:1" x14ac:dyDescent="0.2">
      <c r="A233" s="12"/>
    </row>
    <row r="234" spans="1:1" x14ac:dyDescent="0.2">
      <c r="A234" s="12"/>
    </row>
    <row r="235" spans="1:1" x14ac:dyDescent="0.2">
      <c r="A235" s="12"/>
    </row>
    <row r="236" spans="1:1" x14ac:dyDescent="0.2">
      <c r="A236" s="12"/>
    </row>
    <row r="237" spans="1:1" x14ac:dyDescent="0.2">
      <c r="A237" s="12"/>
    </row>
    <row r="238" spans="1:1" x14ac:dyDescent="0.2">
      <c r="A238" s="12"/>
    </row>
    <row r="239" spans="1:1" x14ac:dyDescent="0.2">
      <c r="A239" s="12"/>
    </row>
    <row r="240" spans="1:1" x14ac:dyDescent="0.2">
      <c r="A240" s="12"/>
    </row>
    <row r="241" spans="1:1" x14ac:dyDescent="0.2">
      <c r="A241" s="12"/>
    </row>
    <row r="242" spans="1:1" x14ac:dyDescent="0.2">
      <c r="A242" s="12"/>
    </row>
    <row r="243" spans="1:1" x14ac:dyDescent="0.2">
      <c r="A243" s="12"/>
    </row>
    <row r="244" spans="1:1" x14ac:dyDescent="0.2">
      <c r="A244" s="12"/>
    </row>
    <row r="245" spans="1:1" x14ac:dyDescent="0.2">
      <c r="A245" s="12"/>
    </row>
    <row r="246" spans="1:1" x14ac:dyDescent="0.2">
      <c r="A246" s="12"/>
    </row>
    <row r="247" spans="1:1" x14ac:dyDescent="0.2">
      <c r="A247" s="12"/>
    </row>
    <row r="248" spans="1:1" x14ac:dyDescent="0.2">
      <c r="A248" s="12"/>
    </row>
    <row r="249" spans="1:1" x14ac:dyDescent="0.2">
      <c r="A249" s="12"/>
    </row>
    <row r="250" spans="1:1" x14ac:dyDescent="0.2">
      <c r="A250" s="12"/>
    </row>
    <row r="251" spans="1:1" x14ac:dyDescent="0.2">
      <c r="A251" s="12"/>
    </row>
    <row r="252" spans="1:1" x14ac:dyDescent="0.2">
      <c r="A252" s="12"/>
    </row>
    <row r="253" spans="1:1" x14ac:dyDescent="0.2">
      <c r="A253" s="12"/>
    </row>
    <row r="254" spans="1:1" x14ac:dyDescent="0.2">
      <c r="A254" s="12"/>
    </row>
    <row r="255" spans="1:1" x14ac:dyDescent="0.2">
      <c r="A255" s="12"/>
    </row>
    <row r="256" spans="1:1" x14ac:dyDescent="0.2">
      <c r="A256" s="12"/>
    </row>
    <row r="257" spans="1:1" x14ac:dyDescent="0.2">
      <c r="A257" s="12"/>
    </row>
    <row r="258" spans="1:1" x14ac:dyDescent="0.2">
      <c r="A258" s="12"/>
    </row>
    <row r="259" spans="1:1" x14ac:dyDescent="0.2">
      <c r="A259" s="12"/>
    </row>
    <row r="260" spans="1:1" x14ac:dyDescent="0.2">
      <c r="A260" s="12"/>
    </row>
    <row r="261" spans="1:1" x14ac:dyDescent="0.2">
      <c r="A261" s="12"/>
    </row>
    <row r="262" spans="1:1" x14ac:dyDescent="0.2">
      <c r="A262" s="12"/>
    </row>
    <row r="263" spans="1:1" x14ac:dyDescent="0.2">
      <c r="A263" s="12"/>
    </row>
    <row r="264" spans="1:1" x14ac:dyDescent="0.2">
      <c r="A264" s="12"/>
    </row>
    <row r="265" spans="1:1" x14ac:dyDescent="0.2">
      <c r="A265" s="12"/>
    </row>
    <row r="266" spans="1:1" x14ac:dyDescent="0.2">
      <c r="A266" s="12"/>
    </row>
    <row r="267" spans="1:1" x14ac:dyDescent="0.2">
      <c r="A267" s="12"/>
    </row>
    <row r="268" spans="1:1" x14ac:dyDescent="0.2">
      <c r="A268" s="12"/>
    </row>
    <row r="269" spans="1:1" x14ac:dyDescent="0.2">
      <c r="A269" s="12"/>
    </row>
    <row r="270" spans="1:1" x14ac:dyDescent="0.2">
      <c r="A270" s="12"/>
    </row>
    <row r="271" spans="1:1" x14ac:dyDescent="0.2">
      <c r="A271" s="12"/>
    </row>
    <row r="272" spans="1:1" x14ac:dyDescent="0.2">
      <c r="A272" s="12"/>
    </row>
    <row r="273" spans="1:1" x14ac:dyDescent="0.2">
      <c r="A273" s="12"/>
    </row>
    <row r="274" spans="1:1" x14ac:dyDescent="0.2">
      <c r="A274" s="12"/>
    </row>
    <row r="275" spans="1:1" x14ac:dyDescent="0.2">
      <c r="A275" s="12"/>
    </row>
    <row r="276" spans="1:1" x14ac:dyDescent="0.2">
      <c r="A276" s="12"/>
    </row>
    <row r="277" spans="1:1" x14ac:dyDescent="0.2">
      <c r="A277" s="12"/>
    </row>
    <row r="278" spans="1:1" x14ac:dyDescent="0.2">
      <c r="A278" s="12"/>
    </row>
    <row r="279" spans="1:1" x14ac:dyDescent="0.2">
      <c r="A279" s="12"/>
    </row>
    <row r="280" spans="1:1" x14ac:dyDescent="0.2">
      <c r="A280" s="12"/>
    </row>
    <row r="281" spans="1:1" x14ac:dyDescent="0.2">
      <c r="A281" s="12"/>
    </row>
    <row r="282" spans="1:1" x14ac:dyDescent="0.2">
      <c r="A282" s="12"/>
    </row>
    <row r="283" spans="1:1" x14ac:dyDescent="0.2">
      <c r="A283" s="12"/>
    </row>
    <row r="284" spans="1:1" x14ac:dyDescent="0.2">
      <c r="A284" s="12"/>
    </row>
    <row r="285" spans="1:1" x14ac:dyDescent="0.2">
      <c r="A285" s="12"/>
    </row>
    <row r="286" spans="1:1" x14ac:dyDescent="0.2">
      <c r="A286" s="12"/>
    </row>
    <row r="287" spans="1:1" x14ac:dyDescent="0.2">
      <c r="A287" s="12"/>
    </row>
    <row r="288" spans="1:1" x14ac:dyDescent="0.2">
      <c r="A288" s="12"/>
    </row>
    <row r="289" spans="1:1" x14ac:dyDescent="0.2">
      <c r="A289" s="12"/>
    </row>
    <row r="290" spans="1:1" x14ac:dyDescent="0.2">
      <c r="A290" s="12"/>
    </row>
    <row r="291" spans="1:1" x14ac:dyDescent="0.2">
      <c r="A291" s="12"/>
    </row>
    <row r="292" spans="1:1" x14ac:dyDescent="0.2">
      <c r="A292" s="12"/>
    </row>
    <row r="293" spans="1:1" x14ac:dyDescent="0.2">
      <c r="A293" s="12"/>
    </row>
    <row r="294" spans="1:1" x14ac:dyDescent="0.2">
      <c r="A294" s="12"/>
    </row>
    <row r="295" spans="1:1" x14ac:dyDescent="0.2">
      <c r="A295" s="12"/>
    </row>
    <row r="296" spans="1:1" x14ac:dyDescent="0.2">
      <c r="A296" s="12"/>
    </row>
    <row r="297" spans="1:1" x14ac:dyDescent="0.2">
      <c r="A297" s="12"/>
    </row>
    <row r="298" spans="1:1" x14ac:dyDescent="0.2">
      <c r="A298" s="12"/>
    </row>
    <row r="299" spans="1:1" x14ac:dyDescent="0.2">
      <c r="A299" s="12"/>
    </row>
    <row r="300" spans="1:1" x14ac:dyDescent="0.2">
      <c r="A300" s="12"/>
    </row>
    <row r="301" spans="1:1" x14ac:dyDescent="0.2">
      <c r="A301" s="12"/>
    </row>
    <row r="302" spans="1:1" x14ac:dyDescent="0.2">
      <c r="A302" s="12"/>
    </row>
    <row r="303" spans="1:1" x14ac:dyDescent="0.2">
      <c r="A303" s="12"/>
    </row>
    <row r="304" spans="1:1" x14ac:dyDescent="0.2">
      <c r="A304" s="12"/>
    </row>
    <row r="305" spans="1:1" x14ac:dyDescent="0.2">
      <c r="A305" s="12"/>
    </row>
    <row r="306" spans="1:1" x14ac:dyDescent="0.2">
      <c r="A306" s="12"/>
    </row>
    <row r="307" spans="1:1" x14ac:dyDescent="0.2">
      <c r="A307" s="12"/>
    </row>
    <row r="308" spans="1:1" x14ac:dyDescent="0.2">
      <c r="A308" s="12"/>
    </row>
    <row r="309" spans="1:1" x14ac:dyDescent="0.2">
      <c r="A309" s="12"/>
    </row>
    <row r="310" spans="1:1" x14ac:dyDescent="0.2">
      <c r="A310" s="12"/>
    </row>
    <row r="311" spans="1:1" x14ac:dyDescent="0.2">
      <c r="A311" s="12"/>
    </row>
    <row r="312" spans="1:1" x14ac:dyDescent="0.2">
      <c r="A312" s="12"/>
    </row>
    <row r="313" spans="1:1" x14ac:dyDescent="0.2">
      <c r="A313" s="12"/>
    </row>
    <row r="314" spans="1:1" x14ac:dyDescent="0.2">
      <c r="A314" s="12"/>
    </row>
    <row r="315" spans="1:1" x14ac:dyDescent="0.2">
      <c r="A315" s="12"/>
    </row>
    <row r="316" spans="1:1" x14ac:dyDescent="0.2">
      <c r="A316" s="12"/>
    </row>
    <row r="317" spans="1:1" x14ac:dyDescent="0.2">
      <c r="A317" s="12"/>
    </row>
    <row r="318" spans="1:1" x14ac:dyDescent="0.2">
      <c r="A318" s="12"/>
    </row>
    <row r="319" spans="1:1" x14ac:dyDescent="0.2">
      <c r="A319" s="12"/>
    </row>
    <row r="320" spans="1:1" x14ac:dyDescent="0.2">
      <c r="A320" s="12"/>
    </row>
    <row r="321" spans="1:1" x14ac:dyDescent="0.2">
      <c r="A321" s="12"/>
    </row>
    <row r="322" spans="1:1" x14ac:dyDescent="0.2">
      <c r="A322" s="12"/>
    </row>
    <row r="323" spans="1:1" x14ac:dyDescent="0.2">
      <c r="A323" s="12"/>
    </row>
    <row r="324" spans="1:1" x14ac:dyDescent="0.2">
      <c r="A324" s="12"/>
    </row>
    <row r="325" spans="1:1" x14ac:dyDescent="0.2">
      <c r="A325" s="12"/>
    </row>
    <row r="326" spans="1:1" x14ac:dyDescent="0.2">
      <c r="A326" s="12"/>
    </row>
    <row r="327" spans="1:1" x14ac:dyDescent="0.2">
      <c r="A327" s="12"/>
    </row>
    <row r="328" spans="1:1" x14ac:dyDescent="0.2">
      <c r="A328" s="12"/>
    </row>
    <row r="329" spans="1:1" x14ac:dyDescent="0.2">
      <c r="A329" s="12"/>
    </row>
    <row r="330" spans="1:1" x14ac:dyDescent="0.2">
      <c r="A330" s="12"/>
    </row>
    <row r="331" spans="1:1" x14ac:dyDescent="0.2">
      <c r="A331" s="12"/>
    </row>
    <row r="332" spans="1:1" x14ac:dyDescent="0.2">
      <c r="A332" s="12"/>
    </row>
    <row r="333" spans="1:1" x14ac:dyDescent="0.2">
      <c r="A333" s="12"/>
    </row>
    <row r="334" spans="1:1" x14ac:dyDescent="0.2">
      <c r="A334" s="12"/>
    </row>
    <row r="335" spans="1:1" x14ac:dyDescent="0.2">
      <c r="A335" s="12"/>
    </row>
    <row r="336" spans="1:1" x14ac:dyDescent="0.2">
      <c r="A336" s="12"/>
    </row>
    <row r="337" spans="1:1" x14ac:dyDescent="0.2">
      <c r="A337" s="12"/>
    </row>
    <row r="338" spans="1:1" x14ac:dyDescent="0.2">
      <c r="A338" s="12"/>
    </row>
    <row r="339" spans="1:1" x14ac:dyDescent="0.2">
      <c r="A339" s="12"/>
    </row>
    <row r="340" spans="1:1" x14ac:dyDescent="0.2">
      <c r="A340" s="12"/>
    </row>
    <row r="341" spans="1:1" x14ac:dyDescent="0.2">
      <c r="A341" s="12"/>
    </row>
    <row r="342" spans="1:1" x14ac:dyDescent="0.2">
      <c r="A342" s="12"/>
    </row>
    <row r="343" spans="1:1" x14ac:dyDescent="0.2">
      <c r="A343" s="12"/>
    </row>
    <row r="344" spans="1:1" x14ac:dyDescent="0.2">
      <c r="A344" s="12"/>
    </row>
    <row r="345" spans="1:1" x14ac:dyDescent="0.2">
      <c r="A345" s="12"/>
    </row>
    <row r="346" spans="1:1" x14ac:dyDescent="0.2">
      <c r="A346" s="12"/>
    </row>
    <row r="347" spans="1:1" x14ac:dyDescent="0.2">
      <c r="A347" s="12"/>
    </row>
    <row r="348" spans="1:1" x14ac:dyDescent="0.2">
      <c r="A348" s="12"/>
    </row>
    <row r="349" spans="1:1" x14ac:dyDescent="0.2">
      <c r="A349" s="12"/>
    </row>
    <row r="350" spans="1:1" x14ac:dyDescent="0.2">
      <c r="A350" s="12"/>
    </row>
    <row r="351" spans="1:1" x14ac:dyDescent="0.2">
      <c r="A351" s="12"/>
    </row>
    <row r="352" spans="1:1" x14ac:dyDescent="0.2">
      <c r="A352" s="12"/>
    </row>
    <row r="353" spans="1:1" x14ac:dyDescent="0.2">
      <c r="A353" s="12"/>
    </row>
    <row r="354" spans="1:1" x14ac:dyDescent="0.2">
      <c r="A354" s="12"/>
    </row>
    <row r="355" spans="1:1" x14ac:dyDescent="0.2">
      <c r="A355" s="12"/>
    </row>
    <row r="356" spans="1:1" x14ac:dyDescent="0.2">
      <c r="A356" s="12"/>
    </row>
    <row r="357" spans="1:1" x14ac:dyDescent="0.2">
      <c r="A357" s="12"/>
    </row>
    <row r="358" spans="1:1" x14ac:dyDescent="0.2">
      <c r="A358" s="12"/>
    </row>
    <row r="359" spans="1:1" x14ac:dyDescent="0.2">
      <c r="A359" s="12"/>
    </row>
    <row r="360" spans="1:1" x14ac:dyDescent="0.2">
      <c r="A360" s="12"/>
    </row>
    <row r="361" spans="1:1" x14ac:dyDescent="0.2">
      <c r="A361" s="12"/>
    </row>
    <row r="362" spans="1:1" x14ac:dyDescent="0.2">
      <c r="A362" s="12"/>
    </row>
    <row r="363" spans="1:1" x14ac:dyDescent="0.2">
      <c r="A363" s="12"/>
    </row>
    <row r="364" spans="1:1" x14ac:dyDescent="0.2">
      <c r="A364" s="12"/>
    </row>
    <row r="365" spans="1:1" x14ac:dyDescent="0.2">
      <c r="A365" s="12"/>
    </row>
    <row r="366" spans="1:1" x14ac:dyDescent="0.2">
      <c r="A366" s="12"/>
    </row>
    <row r="367" spans="1:1" x14ac:dyDescent="0.2">
      <c r="A367" s="12"/>
    </row>
    <row r="368" spans="1:1" x14ac:dyDescent="0.2">
      <c r="A368" s="12"/>
    </row>
    <row r="369" spans="1:1" x14ac:dyDescent="0.2">
      <c r="A369" s="12"/>
    </row>
    <row r="370" spans="1:1" x14ac:dyDescent="0.2">
      <c r="A370" s="12"/>
    </row>
    <row r="371" spans="1:1" x14ac:dyDescent="0.2">
      <c r="A371" s="12"/>
    </row>
    <row r="372" spans="1:1" x14ac:dyDescent="0.2">
      <c r="A372" s="12"/>
    </row>
    <row r="373" spans="1:1" x14ac:dyDescent="0.2">
      <c r="A373" s="12"/>
    </row>
    <row r="374" spans="1:1" x14ac:dyDescent="0.2">
      <c r="A374" s="12"/>
    </row>
    <row r="375" spans="1:1" x14ac:dyDescent="0.2">
      <c r="A375" s="12"/>
    </row>
    <row r="376" spans="1:1" x14ac:dyDescent="0.2">
      <c r="A376" s="12"/>
    </row>
    <row r="377" spans="1:1" x14ac:dyDescent="0.2">
      <c r="A377" s="12"/>
    </row>
    <row r="378" spans="1:1" x14ac:dyDescent="0.2">
      <c r="A378" s="12"/>
    </row>
    <row r="379" spans="1:1" x14ac:dyDescent="0.2">
      <c r="A379" s="12"/>
    </row>
    <row r="380" spans="1:1" x14ac:dyDescent="0.2">
      <c r="A380" s="12"/>
    </row>
    <row r="381" spans="1:1" x14ac:dyDescent="0.2">
      <c r="A381" s="12"/>
    </row>
    <row r="382" spans="1:1" x14ac:dyDescent="0.2">
      <c r="A382" s="12"/>
    </row>
    <row r="383" spans="1:1" x14ac:dyDescent="0.2">
      <c r="A383" s="12"/>
    </row>
    <row r="384" spans="1:1" x14ac:dyDescent="0.2">
      <c r="A384" s="12"/>
    </row>
    <row r="385" spans="1:1" x14ac:dyDescent="0.2">
      <c r="A385" s="12"/>
    </row>
    <row r="386" spans="1:1" x14ac:dyDescent="0.2">
      <c r="A386" s="12"/>
    </row>
    <row r="387" spans="1:1" x14ac:dyDescent="0.2">
      <c r="A387" s="12"/>
    </row>
    <row r="388" spans="1:1" x14ac:dyDescent="0.2">
      <c r="A388" s="12"/>
    </row>
    <row r="389" spans="1:1" x14ac:dyDescent="0.2">
      <c r="A389" s="12"/>
    </row>
    <row r="390" spans="1:1" x14ac:dyDescent="0.2">
      <c r="A390" s="12"/>
    </row>
    <row r="391" spans="1:1" x14ac:dyDescent="0.2">
      <c r="A391" s="12"/>
    </row>
    <row r="392" spans="1:1" x14ac:dyDescent="0.2">
      <c r="A392" s="12"/>
    </row>
    <row r="393" spans="1:1" x14ac:dyDescent="0.2">
      <c r="A393" s="12"/>
    </row>
    <row r="394" spans="1:1" x14ac:dyDescent="0.2">
      <c r="A394" s="12"/>
    </row>
    <row r="395" spans="1:1" x14ac:dyDescent="0.2">
      <c r="A395" s="12"/>
    </row>
    <row r="396" spans="1:1" x14ac:dyDescent="0.2">
      <c r="A396" s="12"/>
    </row>
    <row r="397" spans="1:1" x14ac:dyDescent="0.2">
      <c r="A397" s="12"/>
    </row>
    <row r="398" spans="1:1" x14ac:dyDescent="0.2">
      <c r="A398" s="12"/>
    </row>
    <row r="399" spans="1:1" x14ac:dyDescent="0.2">
      <c r="A399" s="12"/>
    </row>
    <row r="400" spans="1:1" x14ac:dyDescent="0.2">
      <c r="A400" s="12"/>
    </row>
    <row r="401" spans="1:1" x14ac:dyDescent="0.2">
      <c r="A401" s="12"/>
    </row>
    <row r="402" spans="1:1" x14ac:dyDescent="0.2">
      <c r="A402" s="12"/>
    </row>
    <row r="403" spans="1:1" x14ac:dyDescent="0.2">
      <c r="A403" s="12"/>
    </row>
    <row r="404" spans="1:1" x14ac:dyDescent="0.2">
      <c r="A404" s="12"/>
    </row>
    <row r="405" spans="1:1" x14ac:dyDescent="0.2">
      <c r="A405" s="12"/>
    </row>
    <row r="406" spans="1:1" x14ac:dyDescent="0.2">
      <c r="A406" s="12"/>
    </row>
    <row r="407" spans="1:1" x14ac:dyDescent="0.2">
      <c r="A407" s="12"/>
    </row>
    <row r="408" spans="1:1" x14ac:dyDescent="0.2">
      <c r="A408" s="12"/>
    </row>
    <row r="409" spans="1:1" x14ac:dyDescent="0.2">
      <c r="A409" s="12"/>
    </row>
    <row r="410" spans="1:1" x14ac:dyDescent="0.2">
      <c r="A410" s="12"/>
    </row>
    <row r="411" spans="1:1" x14ac:dyDescent="0.2">
      <c r="A411" s="12"/>
    </row>
    <row r="412" spans="1:1" x14ac:dyDescent="0.2">
      <c r="A412" s="12"/>
    </row>
    <row r="413" spans="1:1" x14ac:dyDescent="0.2">
      <c r="A413" s="12"/>
    </row>
    <row r="414" spans="1:1" x14ac:dyDescent="0.2">
      <c r="A414" s="12"/>
    </row>
    <row r="415" spans="1:1" x14ac:dyDescent="0.2">
      <c r="A415" s="12"/>
    </row>
    <row r="416" spans="1:1" x14ac:dyDescent="0.2">
      <c r="A416" s="12"/>
    </row>
    <row r="417" spans="1:1" x14ac:dyDescent="0.2">
      <c r="A417" s="12"/>
    </row>
    <row r="418" spans="1:1" x14ac:dyDescent="0.2">
      <c r="A418" s="12"/>
    </row>
    <row r="419" spans="1:1" x14ac:dyDescent="0.2">
      <c r="A419" s="12"/>
    </row>
    <row r="420" spans="1:1" x14ac:dyDescent="0.2">
      <c r="A420" s="12"/>
    </row>
    <row r="421" spans="1:1" x14ac:dyDescent="0.2">
      <c r="A421" s="12"/>
    </row>
    <row r="422" spans="1:1" x14ac:dyDescent="0.2">
      <c r="A422" s="12"/>
    </row>
    <row r="423" spans="1:1" x14ac:dyDescent="0.2">
      <c r="A423" s="12"/>
    </row>
    <row r="424" spans="1:1" x14ac:dyDescent="0.2">
      <c r="A424" s="12"/>
    </row>
    <row r="425" spans="1:1" x14ac:dyDescent="0.2">
      <c r="A425" s="12"/>
    </row>
    <row r="426" spans="1:1" x14ac:dyDescent="0.2">
      <c r="A426" s="12"/>
    </row>
    <row r="427" spans="1:1" x14ac:dyDescent="0.2">
      <c r="A427" s="12"/>
    </row>
    <row r="428" spans="1:1" x14ac:dyDescent="0.2">
      <c r="A428" s="12"/>
    </row>
    <row r="429" spans="1:1" x14ac:dyDescent="0.2">
      <c r="A429" s="12"/>
    </row>
    <row r="430" spans="1:1" x14ac:dyDescent="0.2">
      <c r="A430" s="12"/>
    </row>
    <row r="431" spans="1:1" x14ac:dyDescent="0.2">
      <c r="A431" s="12"/>
    </row>
    <row r="432" spans="1:1" x14ac:dyDescent="0.2">
      <c r="A432" s="12"/>
    </row>
    <row r="433" spans="1:1" x14ac:dyDescent="0.2">
      <c r="A433" s="12"/>
    </row>
    <row r="434" spans="1:1" x14ac:dyDescent="0.2">
      <c r="A434" s="12"/>
    </row>
    <row r="435" spans="1:1" x14ac:dyDescent="0.2">
      <c r="A435" s="12"/>
    </row>
    <row r="436" spans="1:1" x14ac:dyDescent="0.2">
      <c r="A436" s="12"/>
    </row>
    <row r="437" spans="1:1" x14ac:dyDescent="0.2">
      <c r="A437" s="12"/>
    </row>
    <row r="438" spans="1:1" x14ac:dyDescent="0.2">
      <c r="A438" s="12"/>
    </row>
    <row r="439" spans="1:1" x14ac:dyDescent="0.2">
      <c r="A439" s="12"/>
    </row>
    <row r="440" spans="1:1" x14ac:dyDescent="0.2">
      <c r="A440" s="12"/>
    </row>
    <row r="441" spans="1:1" x14ac:dyDescent="0.2">
      <c r="A441" s="12"/>
    </row>
    <row r="442" spans="1:1" x14ac:dyDescent="0.2">
      <c r="A442" s="12"/>
    </row>
    <row r="443" spans="1:1" x14ac:dyDescent="0.2">
      <c r="A443" s="12"/>
    </row>
    <row r="444" spans="1:1" x14ac:dyDescent="0.2">
      <c r="A444" s="12"/>
    </row>
    <row r="445" spans="1:1" x14ac:dyDescent="0.2">
      <c r="A445" s="12"/>
    </row>
    <row r="446" spans="1:1" x14ac:dyDescent="0.2">
      <c r="A446" s="12"/>
    </row>
    <row r="447" spans="1:1" x14ac:dyDescent="0.2">
      <c r="A447" s="12"/>
    </row>
    <row r="448" spans="1:1" x14ac:dyDescent="0.2">
      <c r="A448" s="12"/>
    </row>
    <row r="449" spans="1:1" x14ac:dyDescent="0.2">
      <c r="A449" s="12"/>
    </row>
    <row r="450" spans="1:1" x14ac:dyDescent="0.2">
      <c r="A450" s="12"/>
    </row>
    <row r="451" spans="1:1" x14ac:dyDescent="0.2">
      <c r="A451" s="12"/>
    </row>
    <row r="452" spans="1:1" x14ac:dyDescent="0.2">
      <c r="A452" s="12"/>
    </row>
    <row r="453" spans="1:1" x14ac:dyDescent="0.2">
      <c r="A453" s="12"/>
    </row>
    <row r="454" spans="1:1" x14ac:dyDescent="0.2">
      <c r="A454" s="12"/>
    </row>
    <row r="455" spans="1:1" x14ac:dyDescent="0.2">
      <c r="A455" s="12"/>
    </row>
    <row r="456" spans="1:1" x14ac:dyDescent="0.2">
      <c r="A456" s="12"/>
    </row>
    <row r="457" spans="1:1" x14ac:dyDescent="0.2">
      <c r="A457" s="12"/>
    </row>
    <row r="458" spans="1:1" x14ac:dyDescent="0.2">
      <c r="A458" s="12"/>
    </row>
    <row r="459" spans="1:1" x14ac:dyDescent="0.2">
      <c r="A459" s="12"/>
    </row>
    <row r="460" spans="1:1" x14ac:dyDescent="0.2">
      <c r="A460" s="12"/>
    </row>
    <row r="461" spans="1:1" x14ac:dyDescent="0.2">
      <c r="A461" s="12"/>
    </row>
    <row r="462" spans="1:1" x14ac:dyDescent="0.2">
      <c r="A462" s="12"/>
    </row>
    <row r="463" spans="1:1" x14ac:dyDescent="0.2">
      <c r="A463" s="12"/>
    </row>
    <row r="464" spans="1:1" x14ac:dyDescent="0.2">
      <c r="A464" s="12"/>
    </row>
    <row r="465" spans="1:1" x14ac:dyDescent="0.2">
      <c r="A465" s="12"/>
    </row>
    <row r="466" spans="1:1" x14ac:dyDescent="0.2">
      <c r="A466" s="12"/>
    </row>
    <row r="467" spans="1:1" x14ac:dyDescent="0.2">
      <c r="A467" s="12"/>
    </row>
    <row r="468" spans="1:1" x14ac:dyDescent="0.2">
      <c r="A468" s="12"/>
    </row>
    <row r="469" spans="1:1" x14ac:dyDescent="0.2">
      <c r="A469" s="12"/>
    </row>
    <row r="470" spans="1:1" x14ac:dyDescent="0.2">
      <c r="A470" s="12"/>
    </row>
    <row r="471" spans="1:1" x14ac:dyDescent="0.2">
      <c r="A471" s="12"/>
    </row>
    <row r="472" spans="1:1" x14ac:dyDescent="0.2">
      <c r="A472" s="12"/>
    </row>
    <row r="473" spans="1:1" x14ac:dyDescent="0.2">
      <c r="A473" s="12"/>
    </row>
    <row r="474" spans="1:1" x14ac:dyDescent="0.2">
      <c r="A474" s="12"/>
    </row>
    <row r="475" spans="1:1" x14ac:dyDescent="0.2">
      <c r="A475" s="12"/>
    </row>
    <row r="476" spans="1:1" x14ac:dyDescent="0.2">
      <c r="A476" s="12"/>
    </row>
    <row r="477" spans="1:1" x14ac:dyDescent="0.2">
      <c r="A477" s="12"/>
    </row>
    <row r="478" spans="1:1" x14ac:dyDescent="0.2">
      <c r="A478" s="12"/>
    </row>
    <row r="479" spans="1:1" x14ac:dyDescent="0.2">
      <c r="A479" s="12"/>
    </row>
    <row r="480" spans="1:1" x14ac:dyDescent="0.2">
      <c r="A480" s="12"/>
    </row>
    <row r="481" spans="1:1" x14ac:dyDescent="0.2">
      <c r="A481" s="12"/>
    </row>
    <row r="482" spans="1:1" x14ac:dyDescent="0.2">
      <c r="A482" s="12"/>
    </row>
    <row r="483" spans="1:1" x14ac:dyDescent="0.2">
      <c r="A483" s="12"/>
    </row>
    <row r="484" spans="1:1" x14ac:dyDescent="0.2">
      <c r="A484" s="12"/>
    </row>
    <row r="485" spans="1:1" x14ac:dyDescent="0.2">
      <c r="A485" s="12"/>
    </row>
    <row r="486" spans="1:1" x14ac:dyDescent="0.2">
      <c r="A486" s="12"/>
    </row>
    <row r="487" spans="1:1" x14ac:dyDescent="0.2">
      <c r="A487" s="12"/>
    </row>
    <row r="488" spans="1:1" x14ac:dyDescent="0.2">
      <c r="A488" s="12"/>
    </row>
    <row r="489" spans="1:1" x14ac:dyDescent="0.2">
      <c r="A489" s="12"/>
    </row>
    <row r="490" spans="1:1" x14ac:dyDescent="0.2">
      <c r="A490" s="12"/>
    </row>
    <row r="491" spans="1:1" x14ac:dyDescent="0.2">
      <c r="A491" s="12"/>
    </row>
    <row r="492" spans="1:1" x14ac:dyDescent="0.2">
      <c r="A492" s="12"/>
    </row>
    <row r="493" spans="1:1" x14ac:dyDescent="0.2">
      <c r="A493" s="12"/>
    </row>
    <row r="494" spans="1:1" x14ac:dyDescent="0.2">
      <c r="A494" s="12"/>
    </row>
    <row r="495" spans="1:1" x14ac:dyDescent="0.2">
      <c r="A495" s="12"/>
    </row>
    <row r="496" spans="1:1" x14ac:dyDescent="0.2">
      <c r="A496" s="12"/>
    </row>
    <row r="497" spans="1:1" x14ac:dyDescent="0.2">
      <c r="A497" s="12"/>
    </row>
    <row r="498" spans="1:1" x14ac:dyDescent="0.2">
      <c r="A498" s="12"/>
    </row>
    <row r="499" spans="1:1" x14ac:dyDescent="0.2">
      <c r="A499" s="12"/>
    </row>
    <row r="500" spans="1:1" x14ac:dyDescent="0.2">
      <c r="A500" s="12"/>
    </row>
    <row r="501" spans="1:1" x14ac:dyDescent="0.2">
      <c r="A501" s="12"/>
    </row>
    <row r="502" spans="1:1" x14ac:dyDescent="0.2">
      <c r="A502" s="12"/>
    </row>
    <row r="503" spans="1:1" x14ac:dyDescent="0.2">
      <c r="A503" s="12"/>
    </row>
    <row r="504" spans="1:1" x14ac:dyDescent="0.2">
      <c r="A504" s="12"/>
    </row>
    <row r="505" spans="1:1" x14ac:dyDescent="0.2">
      <c r="A505" s="12"/>
    </row>
    <row r="506" spans="1:1" x14ac:dyDescent="0.2">
      <c r="A506" s="12"/>
    </row>
    <row r="507" spans="1:1" x14ac:dyDescent="0.2">
      <c r="A507" s="12"/>
    </row>
    <row r="508" spans="1:1" x14ac:dyDescent="0.2">
      <c r="A508" s="12"/>
    </row>
    <row r="509" spans="1:1" x14ac:dyDescent="0.2">
      <c r="A509" s="12"/>
    </row>
    <row r="510" spans="1:1" x14ac:dyDescent="0.2">
      <c r="A510" s="12"/>
    </row>
    <row r="511" spans="1:1" x14ac:dyDescent="0.2">
      <c r="A511" s="12"/>
    </row>
    <row r="512" spans="1:1" x14ac:dyDescent="0.2">
      <c r="A512" s="12"/>
    </row>
    <row r="513" spans="1:1" x14ac:dyDescent="0.2">
      <c r="A513" s="12"/>
    </row>
    <row r="514" spans="1:1" x14ac:dyDescent="0.2">
      <c r="A514" s="12"/>
    </row>
    <row r="515" spans="1:1" x14ac:dyDescent="0.2">
      <c r="A515" s="12"/>
    </row>
    <row r="516" spans="1:1" x14ac:dyDescent="0.2">
      <c r="A516" s="12"/>
    </row>
    <row r="517" spans="1:1" x14ac:dyDescent="0.2">
      <c r="A517" s="12"/>
    </row>
    <row r="518" spans="1:1" x14ac:dyDescent="0.2">
      <c r="A518" s="12"/>
    </row>
    <row r="519" spans="1:1" x14ac:dyDescent="0.2">
      <c r="A519" s="12"/>
    </row>
    <row r="520" spans="1:1" x14ac:dyDescent="0.2">
      <c r="A520" s="12"/>
    </row>
    <row r="521" spans="1:1" x14ac:dyDescent="0.2">
      <c r="A521" s="12"/>
    </row>
    <row r="522" spans="1:1" x14ac:dyDescent="0.2">
      <c r="A522" s="12"/>
    </row>
    <row r="523" spans="1:1" x14ac:dyDescent="0.2">
      <c r="A523" s="12"/>
    </row>
    <row r="524" spans="1:1" x14ac:dyDescent="0.2">
      <c r="A524" s="12"/>
    </row>
    <row r="525" spans="1:1" x14ac:dyDescent="0.2">
      <c r="A525" s="12"/>
    </row>
    <row r="526" spans="1:1" x14ac:dyDescent="0.2">
      <c r="A526" s="12"/>
    </row>
    <row r="527" spans="1:1" x14ac:dyDescent="0.2">
      <c r="A527" s="12"/>
    </row>
    <row r="528" spans="1:1" x14ac:dyDescent="0.2">
      <c r="A528" s="12"/>
    </row>
    <row r="529" spans="1:1" x14ac:dyDescent="0.2">
      <c r="A529" s="12"/>
    </row>
    <row r="530" spans="1:1" x14ac:dyDescent="0.2">
      <c r="A530" s="12"/>
    </row>
    <row r="531" spans="1:1" x14ac:dyDescent="0.2">
      <c r="A531" s="12"/>
    </row>
    <row r="532" spans="1:1" x14ac:dyDescent="0.2">
      <c r="A532" s="12"/>
    </row>
    <row r="533" spans="1:1" x14ac:dyDescent="0.2">
      <c r="A533" s="12"/>
    </row>
    <row r="534" spans="1:1" x14ac:dyDescent="0.2">
      <c r="A534" s="12"/>
    </row>
    <row r="535" spans="1:1" x14ac:dyDescent="0.2">
      <c r="A535" s="12"/>
    </row>
    <row r="536" spans="1:1" x14ac:dyDescent="0.2">
      <c r="A536" s="12"/>
    </row>
    <row r="537" spans="1:1" x14ac:dyDescent="0.2">
      <c r="A537" s="12"/>
    </row>
    <row r="538" spans="1:1" x14ac:dyDescent="0.2">
      <c r="A538" s="12"/>
    </row>
    <row r="539" spans="1:1" x14ac:dyDescent="0.2">
      <c r="A539" s="12"/>
    </row>
    <row r="540" spans="1:1" x14ac:dyDescent="0.2">
      <c r="A540" s="12"/>
    </row>
    <row r="541" spans="1:1" x14ac:dyDescent="0.2">
      <c r="A541" s="12"/>
    </row>
    <row r="542" spans="1:1" x14ac:dyDescent="0.2">
      <c r="A542" s="12"/>
    </row>
    <row r="543" spans="1:1" x14ac:dyDescent="0.2">
      <c r="A543" s="12"/>
    </row>
    <row r="544" spans="1:1" x14ac:dyDescent="0.2">
      <c r="A544" s="12"/>
    </row>
    <row r="545" spans="1:1" x14ac:dyDescent="0.2">
      <c r="A545" s="12"/>
    </row>
    <row r="546" spans="1:1" x14ac:dyDescent="0.2">
      <c r="A546" s="12"/>
    </row>
    <row r="547" spans="1:1" x14ac:dyDescent="0.2">
      <c r="A547" s="12"/>
    </row>
    <row r="548" spans="1:1" x14ac:dyDescent="0.2">
      <c r="A548" s="12"/>
    </row>
    <row r="549" spans="1:1" x14ac:dyDescent="0.2">
      <c r="A549" s="12"/>
    </row>
    <row r="550" spans="1:1" x14ac:dyDescent="0.2">
      <c r="A550" s="12"/>
    </row>
    <row r="551" spans="1:1" x14ac:dyDescent="0.2">
      <c r="A551" s="12"/>
    </row>
    <row r="552" spans="1:1" x14ac:dyDescent="0.2">
      <c r="A552" s="12"/>
    </row>
    <row r="553" spans="1:1" x14ac:dyDescent="0.2">
      <c r="A553" s="12"/>
    </row>
    <row r="554" spans="1:1" x14ac:dyDescent="0.2">
      <c r="A554" s="12"/>
    </row>
    <row r="555" spans="1:1" x14ac:dyDescent="0.2">
      <c r="A555" s="12"/>
    </row>
    <row r="556" spans="1:1" x14ac:dyDescent="0.2">
      <c r="A556" s="12"/>
    </row>
    <row r="557" spans="1:1" x14ac:dyDescent="0.2">
      <c r="A557" s="12"/>
    </row>
    <row r="558" spans="1:1" x14ac:dyDescent="0.2">
      <c r="A558" s="12"/>
    </row>
    <row r="559" spans="1:1" x14ac:dyDescent="0.2">
      <c r="A559" s="12"/>
    </row>
    <row r="560" spans="1:1" x14ac:dyDescent="0.2">
      <c r="A560" s="12"/>
    </row>
    <row r="561" spans="1:1" x14ac:dyDescent="0.2">
      <c r="A561" s="12"/>
    </row>
    <row r="562" spans="1:1" x14ac:dyDescent="0.2">
      <c r="A562" s="12"/>
    </row>
    <row r="563" spans="1:1" x14ac:dyDescent="0.2">
      <c r="A563" s="12"/>
    </row>
    <row r="564" spans="1:1" x14ac:dyDescent="0.2">
      <c r="A564" s="12"/>
    </row>
    <row r="565" spans="1:1" x14ac:dyDescent="0.2">
      <c r="A565" s="12"/>
    </row>
    <row r="566" spans="1:1" x14ac:dyDescent="0.2">
      <c r="A566" s="12"/>
    </row>
    <row r="567" spans="1:1" x14ac:dyDescent="0.2">
      <c r="A567" s="12"/>
    </row>
    <row r="568" spans="1:1" x14ac:dyDescent="0.2">
      <c r="A568" s="12"/>
    </row>
    <row r="569" spans="1:1" x14ac:dyDescent="0.2">
      <c r="A569" s="12"/>
    </row>
    <row r="570" spans="1:1" x14ac:dyDescent="0.2">
      <c r="A570" s="12"/>
    </row>
    <row r="571" spans="1:1" x14ac:dyDescent="0.2">
      <c r="A571" s="12"/>
    </row>
    <row r="572" spans="1:1" x14ac:dyDescent="0.2">
      <c r="A572" s="12"/>
    </row>
    <row r="573" spans="1:1" x14ac:dyDescent="0.2">
      <c r="A573" s="12"/>
    </row>
    <row r="574" spans="1:1" x14ac:dyDescent="0.2">
      <c r="A574" s="12"/>
    </row>
    <row r="575" spans="1:1" x14ac:dyDescent="0.2">
      <c r="A575" s="12"/>
    </row>
    <row r="576" spans="1:1" x14ac:dyDescent="0.2">
      <c r="A576" s="12"/>
    </row>
    <row r="577" spans="1:1" x14ac:dyDescent="0.2">
      <c r="A577" s="12"/>
    </row>
    <row r="578" spans="1:1" x14ac:dyDescent="0.2">
      <c r="A578" s="12"/>
    </row>
    <row r="579" spans="1:1" x14ac:dyDescent="0.2">
      <c r="A579" s="12"/>
    </row>
    <row r="580" spans="1:1" x14ac:dyDescent="0.2">
      <c r="A580" s="12"/>
    </row>
    <row r="581" spans="1:1" x14ac:dyDescent="0.2">
      <c r="A581" s="12"/>
    </row>
    <row r="582" spans="1:1" x14ac:dyDescent="0.2">
      <c r="A582" s="12"/>
    </row>
    <row r="583" spans="1:1" x14ac:dyDescent="0.2">
      <c r="A583" s="12"/>
    </row>
    <row r="584" spans="1:1" x14ac:dyDescent="0.2">
      <c r="A584" s="12"/>
    </row>
    <row r="585" spans="1:1" x14ac:dyDescent="0.2">
      <c r="A585" s="12"/>
    </row>
    <row r="586" spans="1:1" x14ac:dyDescent="0.2">
      <c r="A586" s="12"/>
    </row>
    <row r="587" spans="1:1" x14ac:dyDescent="0.2">
      <c r="A587" s="12"/>
    </row>
    <row r="588" spans="1:1" x14ac:dyDescent="0.2">
      <c r="A588" s="12"/>
    </row>
    <row r="589" spans="1:1" x14ac:dyDescent="0.2">
      <c r="A589" s="12"/>
    </row>
    <row r="590" spans="1:1" x14ac:dyDescent="0.2">
      <c r="A590" s="12"/>
    </row>
    <row r="591" spans="1:1" x14ac:dyDescent="0.2">
      <c r="A591" s="12"/>
    </row>
    <row r="592" spans="1:1" x14ac:dyDescent="0.2">
      <c r="A592" s="12"/>
    </row>
    <row r="593" spans="1:1" x14ac:dyDescent="0.2">
      <c r="A593" s="12"/>
    </row>
    <row r="594" spans="1:1" x14ac:dyDescent="0.2">
      <c r="A594" s="12"/>
    </row>
    <row r="595" spans="1:1" x14ac:dyDescent="0.2">
      <c r="A595" s="12"/>
    </row>
    <row r="596" spans="1:1" x14ac:dyDescent="0.2">
      <c r="A596" s="12"/>
    </row>
    <row r="597" spans="1:1" x14ac:dyDescent="0.2">
      <c r="A597" s="12"/>
    </row>
    <row r="598" spans="1:1" x14ac:dyDescent="0.2">
      <c r="A598" s="12"/>
    </row>
    <row r="599" spans="1:1" x14ac:dyDescent="0.2">
      <c r="A599" s="12"/>
    </row>
    <row r="600" spans="1:1" x14ac:dyDescent="0.2">
      <c r="A600" s="12"/>
    </row>
    <row r="601" spans="1:1" x14ac:dyDescent="0.2">
      <c r="A601" s="12"/>
    </row>
    <row r="602" spans="1:1" x14ac:dyDescent="0.2">
      <c r="A602" s="12"/>
    </row>
    <row r="603" spans="1:1" x14ac:dyDescent="0.2">
      <c r="A603" s="12"/>
    </row>
    <row r="604" spans="1:1" x14ac:dyDescent="0.2">
      <c r="A604" s="12"/>
    </row>
    <row r="605" spans="1:1" x14ac:dyDescent="0.2">
      <c r="A605" s="12"/>
    </row>
    <row r="606" spans="1:1" x14ac:dyDescent="0.2">
      <c r="A606" s="12"/>
    </row>
    <row r="607" spans="1:1" x14ac:dyDescent="0.2">
      <c r="A607" s="12"/>
    </row>
    <row r="608" spans="1:1" x14ac:dyDescent="0.2">
      <c r="A608" s="12"/>
    </row>
    <row r="609" spans="1:1" x14ac:dyDescent="0.2">
      <c r="A609" s="12"/>
    </row>
    <row r="610" spans="1:1" x14ac:dyDescent="0.2">
      <c r="A610" s="12"/>
    </row>
    <row r="611" spans="1:1" x14ac:dyDescent="0.2">
      <c r="A611" s="12"/>
    </row>
    <row r="612" spans="1:1" x14ac:dyDescent="0.2">
      <c r="A612" s="12"/>
    </row>
    <row r="613" spans="1:1" x14ac:dyDescent="0.2">
      <c r="A613" s="12"/>
    </row>
    <row r="614" spans="1:1" x14ac:dyDescent="0.2">
      <c r="A614" s="12"/>
    </row>
    <row r="615" spans="1:1" x14ac:dyDescent="0.2">
      <c r="A615" s="12"/>
    </row>
    <row r="616" spans="1:1" x14ac:dyDescent="0.2">
      <c r="A616" s="12"/>
    </row>
    <row r="617" spans="1:1" x14ac:dyDescent="0.2">
      <c r="A617" s="12"/>
    </row>
    <row r="618" spans="1:1" x14ac:dyDescent="0.2">
      <c r="A618" s="12"/>
    </row>
    <row r="619" spans="1:1" x14ac:dyDescent="0.2">
      <c r="A619" s="12"/>
    </row>
    <row r="620" spans="1:1" x14ac:dyDescent="0.2">
      <c r="A620" s="12"/>
    </row>
    <row r="621" spans="1:1" x14ac:dyDescent="0.2">
      <c r="A621" s="12"/>
    </row>
    <row r="622" spans="1:1" x14ac:dyDescent="0.2">
      <c r="A622" s="12"/>
    </row>
    <row r="623" spans="1:1" x14ac:dyDescent="0.2">
      <c r="A623" s="12"/>
    </row>
    <row r="624" spans="1:1" x14ac:dyDescent="0.2">
      <c r="A624" s="12"/>
    </row>
    <row r="625" spans="1:1" x14ac:dyDescent="0.2">
      <c r="A625" s="12"/>
    </row>
    <row r="626" spans="1:1" x14ac:dyDescent="0.2">
      <c r="A626" s="12"/>
    </row>
    <row r="627" spans="1:1" x14ac:dyDescent="0.2">
      <c r="A627" s="12"/>
    </row>
    <row r="628" spans="1:1" x14ac:dyDescent="0.2">
      <c r="A628" s="12"/>
    </row>
    <row r="629" spans="1:1" x14ac:dyDescent="0.2">
      <c r="A629" s="12"/>
    </row>
    <row r="630" spans="1:1" x14ac:dyDescent="0.2">
      <c r="A630" s="12"/>
    </row>
    <row r="631" spans="1:1" x14ac:dyDescent="0.2">
      <c r="A631" s="12"/>
    </row>
    <row r="632" spans="1:1" x14ac:dyDescent="0.2">
      <c r="A632" s="12"/>
    </row>
    <row r="633" spans="1:1" x14ac:dyDescent="0.2">
      <c r="A633" s="12"/>
    </row>
    <row r="634" spans="1:1" x14ac:dyDescent="0.2">
      <c r="A634" s="12"/>
    </row>
    <row r="635" spans="1:1" x14ac:dyDescent="0.2">
      <c r="A635" s="12"/>
    </row>
    <row r="636" spans="1:1" x14ac:dyDescent="0.2">
      <c r="A636" s="12"/>
    </row>
    <row r="637" spans="1:1" x14ac:dyDescent="0.2">
      <c r="A637" s="12"/>
    </row>
    <row r="638" spans="1:1" x14ac:dyDescent="0.2">
      <c r="A638" s="12"/>
    </row>
    <row r="639" spans="1:1" x14ac:dyDescent="0.2">
      <c r="A639" s="12"/>
    </row>
    <row r="640" spans="1:1" x14ac:dyDescent="0.2">
      <c r="A640" s="12"/>
    </row>
    <row r="641" spans="1:1" x14ac:dyDescent="0.2">
      <c r="A641" s="12"/>
    </row>
    <row r="642" spans="1:1" x14ac:dyDescent="0.2">
      <c r="A642" s="12"/>
    </row>
    <row r="643" spans="1:1" x14ac:dyDescent="0.2">
      <c r="A643" s="12"/>
    </row>
    <row r="644" spans="1:1" x14ac:dyDescent="0.2">
      <c r="A644" s="12"/>
    </row>
    <row r="645" spans="1:1" x14ac:dyDescent="0.2">
      <c r="A645" s="12"/>
    </row>
    <row r="646" spans="1:1" x14ac:dyDescent="0.2">
      <c r="A646" s="12"/>
    </row>
    <row r="647" spans="1:1" x14ac:dyDescent="0.2">
      <c r="A647" s="12"/>
    </row>
    <row r="648" spans="1:1" x14ac:dyDescent="0.2">
      <c r="A648" s="12"/>
    </row>
    <row r="649" spans="1:1" x14ac:dyDescent="0.2">
      <c r="A649" s="12"/>
    </row>
    <row r="650" spans="1:1" x14ac:dyDescent="0.2">
      <c r="A650" s="12"/>
    </row>
    <row r="651" spans="1:1" x14ac:dyDescent="0.2">
      <c r="A651" s="12"/>
    </row>
    <row r="652" spans="1:1" x14ac:dyDescent="0.2">
      <c r="A652" s="12"/>
    </row>
    <row r="653" spans="1:1" x14ac:dyDescent="0.2">
      <c r="A653" s="12"/>
    </row>
    <row r="654" spans="1:1" x14ac:dyDescent="0.2">
      <c r="A654" s="12"/>
    </row>
    <row r="655" spans="1:1" x14ac:dyDescent="0.2">
      <c r="A655" s="12"/>
    </row>
    <row r="656" spans="1:1" x14ac:dyDescent="0.2">
      <c r="A656" s="12"/>
    </row>
    <row r="657" spans="1:1" x14ac:dyDescent="0.2">
      <c r="A657" s="12"/>
    </row>
    <row r="658" spans="1:1" x14ac:dyDescent="0.2">
      <c r="A658" s="12"/>
    </row>
    <row r="659" spans="1:1" x14ac:dyDescent="0.2">
      <c r="A659" s="12"/>
    </row>
    <row r="660" spans="1:1" x14ac:dyDescent="0.2">
      <c r="A660" s="12"/>
    </row>
    <row r="661" spans="1:1" x14ac:dyDescent="0.2">
      <c r="A661" s="12"/>
    </row>
    <row r="662" spans="1:1" x14ac:dyDescent="0.2">
      <c r="A662" s="12"/>
    </row>
    <row r="663" spans="1:1" x14ac:dyDescent="0.2">
      <c r="A663" s="12"/>
    </row>
    <row r="664" spans="1:1" x14ac:dyDescent="0.2">
      <c r="A664" s="12"/>
    </row>
    <row r="665" spans="1:1" x14ac:dyDescent="0.2">
      <c r="A665" s="12"/>
    </row>
    <row r="666" spans="1:1" x14ac:dyDescent="0.2">
      <c r="A666" s="12"/>
    </row>
    <row r="667" spans="1:1" x14ac:dyDescent="0.2">
      <c r="A667" s="12"/>
    </row>
    <row r="668" spans="1:1" x14ac:dyDescent="0.2">
      <c r="A668" s="12"/>
    </row>
    <row r="669" spans="1:1" x14ac:dyDescent="0.2">
      <c r="A669" s="12"/>
    </row>
    <row r="670" spans="1:1" x14ac:dyDescent="0.2">
      <c r="A670" s="12"/>
    </row>
    <row r="671" spans="1:1" x14ac:dyDescent="0.2">
      <c r="A671" s="12"/>
    </row>
    <row r="672" spans="1:1" x14ac:dyDescent="0.2">
      <c r="A672" s="12"/>
    </row>
    <row r="673" spans="1:1" x14ac:dyDescent="0.2">
      <c r="A673" s="12"/>
    </row>
    <row r="674" spans="1:1" x14ac:dyDescent="0.2">
      <c r="A674" s="12"/>
    </row>
    <row r="675" spans="1:1" x14ac:dyDescent="0.2">
      <c r="A675" s="12"/>
    </row>
    <row r="676" spans="1:1" x14ac:dyDescent="0.2">
      <c r="A676" s="12"/>
    </row>
    <row r="677" spans="1:1" x14ac:dyDescent="0.2">
      <c r="A677" s="12"/>
    </row>
    <row r="678" spans="1:1" x14ac:dyDescent="0.2">
      <c r="A678" s="12"/>
    </row>
    <row r="679" spans="1:1" x14ac:dyDescent="0.2">
      <c r="A679" s="12"/>
    </row>
    <row r="680" spans="1:1" x14ac:dyDescent="0.2">
      <c r="A680" s="12"/>
    </row>
    <row r="681" spans="1:1" x14ac:dyDescent="0.2">
      <c r="A681" s="12"/>
    </row>
    <row r="682" spans="1:1" x14ac:dyDescent="0.2">
      <c r="A682" s="12"/>
    </row>
    <row r="683" spans="1:1" x14ac:dyDescent="0.2">
      <c r="A683" s="12"/>
    </row>
    <row r="684" spans="1:1" x14ac:dyDescent="0.2">
      <c r="A684" s="12"/>
    </row>
    <row r="685" spans="1:1" x14ac:dyDescent="0.2">
      <c r="A685" s="12"/>
    </row>
    <row r="686" spans="1:1" x14ac:dyDescent="0.2">
      <c r="A686" s="12"/>
    </row>
    <row r="687" spans="1:1" x14ac:dyDescent="0.2">
      <c r="A687" s="12"/>
    </row>
    <row r="688" spans="1:1" x14ac:dyDescent="0.2">
      <c r="A688" s="12"/>
    </row>
    <row r="689" spans="1:1" x14ac:dyDescent="0.2">
      <c r="A689" s="12"/>
    </row>
    <row r="690" spans="1:1" x14ac:dyDescent="0.2">
      <c r="A690" s="12"/>
    </row>
    <row r="691" spans="1:1" x14ac:dyDescent="0.2">
      <c r="A691" s="12"/>
    </row>
    <row r="692" spans="1:1" x14ac:dyDescent="0.2">
      <c r="A692" s="12"/>
    </row>
    <row r="693" spans="1:1" x14ac:dyDescent="0.2">
      <c r="A693" s="12"/>
    </row>
    <row r="694" spans="1:1" x14ac:dyDescent="0.2">
      <c r="A694" s="12"/>
    </row>
    <row r="695" spans="1:1" x14ac:dyDescent="0.2">
      <c r="A695" s="12"/>
    </row>
    <row r="696" spans="1:1" x14ac:dyDescent="0.2">
      <c r="A696" s="12"/>
    </row>
    <row r="697" spans="1:1" x14ac:dyDescent="0.2">
      <c r="A697" s="12"/>
    </row>
    <row r="698" spans="1:1" x14ac:dyDescent="0.2">
      <c r="A698" s="12"/>
    </row>
    <row r="699" spans="1:1" x14ac:dyDescent="0.2">
      <c r="A699" s="12"/>
    </row>
    <row r="700" spans="1:1" x14ac:dyDescent="0.2">
      <c r="A700" s="12"/>
    </row>
    <row r="701" spans="1:1" x14ac:dyDescent="0.2">
      <c r="A701" s="12"/>
    </row>
    <row r="702" spans="1:1" x14ac:dyDescent="0.2">
      <c r="A702" s="12"/>
    </row>
    <row r="703" spans="1:1" x14ac:dyDescent="0.2">
      <c r="A703" s="12"/>
    </row>
    <row r="704" spans="1:1" x14ac:dyDescent="0.2">
      <c r="A704" s="12"/>
    </row>
    <row r="705" spans="1:1" x14ac:dyDescent="0.2">
      <c r="A705" s="12"/>
    </row>
    <row r="706" spans="1:1" x14ac:dyDescent="0.2">
      <c r="A706" s="12"/>
    </row>
    <row r="707" spans="1:1" x14ac:dyDescent="0.2">
      <c r="A707" s="12"/>
    </row>
    <row r="708" spans="1:1" x14ac:dyDescent="0.2">
      <c r="A708" s="12"/>
    </row>
    <row r="709" spans="1:1" x14ac:dyDescent="0.2">
      <c r="A709" s="12"/>
    </row>
    <row r="710" spans="1:1" x14ac:dyDescent="0.2">
      <c r="A710" s="12"/>
    </row>
    <row r="711" spans="1:1" x14ac:dyDescent="0.2">
      <c r="A711" s="12"/>
    </row>
    <row r="712" spans="1:1" x14ac:dyDescent="0.2">
      <c r="A712" s="12"/>
    </row>
    <row r="713" spans="1:1" x14ac:dyDescent="0.2">
      <c r="A713" s="12"/>
    </row>
    <row r="714" spans="1:1" x14ac:dyDescent="0.2">
      <c r="A714" s="12"/>
    </row>
    <row r="715" spans="1:1" x14ac:dyDescent="0.2">
      <c r="A715" s="12"/>
    </row>
    <row r="716" spans="1:1" x14ac:dyDescent="0.2">
      <c r="A716" s="12"/>
    </row>
    <row r="717" spans="1:1" x14ac:dyDescent="0.2">
      <c r="A717" s="12"/>
    </row>
    <row r="718" spans="1:1" x14ac:dyDescent="0.2">
      <c r="A718" s="12"/>
    </row>
    <row r="719" spans="1:1" x14ac:dyDescent="0.2">
      <c r="A719" s="12"/>
    </row>
    <row r="720" spans="1:1" x14ac:dyDescent="0.2">
      <c r="A720" s="12"/>
    </row>
    <row r="721" spans="1:1" x14ac:dyDescent="0.2">
      <c r="A721" s="12"/>
    </row>
    <row r="722" spans="1:1" x14ac:dyDescent="0.2">
      <c r="A722" s="12"/>
    </row>
    <row r="723" spans="1:1" x14ac:dyDescent="0.2">
      <c r="A723" s="12"/>
    </row>
    <row r="724" spans="1:1" x14ac:dyDescent="0.2">
      <c r="A724" s="12"/>
    </row>
    <row r="725" spans="1:1" x14ac:dyDescent="0.2">
      <c r="A725" s="12"/>
    </row>
    <row r="726" spans="1:1" x14ac:dyDescent="0.2">
      <c r="A726" s="12"/>
    </row>
    <row r="727" spans="1:1" x14ac:dyDescent="0.2">
      <c r="A727" s="12"/>
    </row>
    <row r="728" spans="1:1" x14ac:dyDescent="0.2">
      <c r="A728" s="12"/>
    </row>
    <row r="729" spans="1:1" x14ac:dyDescent="0.2">
      <c r="A729" s="12"/>
    </row>
    <row r="730" spans="1:1" x14ac:dyDescent="0.2">
      <c r="A730" s="12"/>
    </row>
    <row r="731" spans="1:1" x14ac:dyDescent="0.2">
      <c r="A731" s="12"/>
    </row>
    <row r="732" spans="1:1" x14ac:dyDescent="0.2">
      <c r="A732" s="12"/>
    </row>
    <row r="733" spans="1:1" x14ac:dyDescent="0.2">
      <c r="A733" s="12"/>
    </row>
    <row r="734" spans="1:1" x14ac:dyDescent="0.2">
      <c r="A734" s="12"/>
    </row>
    <row r="735" spans="1:1" x14ac:dyDescent="0.2">
      <c r="A735" s="12"/>
    </row>
    <row r="736" spans="1:1" x14ac:dyDescent="0.2">
      <c r="A736" s="12"/>
    </row>
    <row r="737" spans="1:1" x14ac:dyDescent="0.2">
      <c r="A737" s="12"/>
    </row>
    <row r="738" spans="1:1" x14ac:dyDescent="0.2">
      <c r="A738" s="12"/>
    </row>
    <row r="739" spans="1:1" x14ac:dyDescent="0.2">
      <c r="A739" s="12"/>
    </row>
    <row r="740" spans="1:1" x14ac:dyDescent="0.2">
      <c r="A740" s="12"/>
    </row>
    <row r="741" spans="1:1" x14ac:dyDescent="0.2">
      <c r="A741" s="12"/>
    </row>
    <row r="742" spans="1:1" x14ac:dyDescent="0.2">
      <c r="A742" s="12"/>
    </row>
    <row r="743" spans="1:1" x14ac:dyDescent="0.2">
      <c r="A743" s="12"/>
    </row>
    <row r="744" spans="1:1" x14ac:dyDescent="0.2">
      <c r="A744" s="12"/>
    </row>
    <row r="745" spans="1:1" x14ac:dyDescent="0.2">
      <c r="A745" s="12"/>
    </row>
    <row r="746" spans="1:1" x14ac:dyDescent="0.2">
      <c r="A746" s="12"/>
    </row>
    <row r="747" spans="1:1" x14ac:dyDescent="0.2">
      <c r="A747" s="12"/>
    </row>
    <row r="748" spans="1:1" x14ac:dyDescent="0.2">
      <c r="A748" s="12"/>
    </row>
    <row r="749" spans="1:1" x14ac:dyDescent="0.2">
      <c r="A749" s="12"/>
    </row>
    <row r="750" spans="1:1" x14ac:dyDescent="0.2">
      <c r="A750" s="12"/>
    </row>
    <row r="751" spans="1:1" x14ac:dyDescent="0.2">
      <c r="A751" s="12"/>
    </row>
    <row r="752" spans="1:1" x14ac:dyDescent="0.2">
      <c r="A752" s="12"/>
    </row>
    <row r="753" spans="1:1" x14ac:dyDescent="0.2">
      <c r="A753" s="12"/>
    </row>
    <row r="754" spans="1:1" x14ac:dyDescent="0.2">
      <c r="A754" s="12"/>
    </row>
    <row r="755" spans="1:1" x14ac:dyDescent="0.2">
      <c r="A755" s="12"/>
    </row>
    <row r="756" spans="1:1" x14ac:dyDescent="0.2">
      <c r="A756" s="12"/>
    </row>
    <row r="757" spans="1:1" x14ac:dyDescent="0.2">
      <c r="A757" s="12"/>
    </row>
    <row r="758" spans="1:1" x14ac:dyDescent="0.2">
      <c r="A758" s="12"/>
    </row>
    <row r="759" spans="1:1" x14ac:dyDescent="0.2">
      <c r="A759" s="12"/>
    </row>
    <row r="760" spans="1:1" x14ac:dyDescent="0.2">
      <c r="A760" s="12"/>
    </row>
    <row r="761" spans="1:1" x14ac:dyDescent="0.2">
      <c r="A761" s="12"/>
    </row>
    <row r="762" spans="1:1" x14ac:dyDescent="0.2">
      <c r="A762" s="12"/>
    </row>
    <row r="763" spans="1:1" x14ac:dyDescent="0.2">
      <c r="A763" s="12"/>
    </row>
    <row r="764" spans="1:1" x14ac:dyDescent="0.2">
      <c r="A764" s="12"/>
    </row>
    <row r="765" spans="1:1" x14ac:dyDescent="0.2">
      <c r="A765" s="12"/>
    </row>
    <row r="766" spans="1:1" x14ac:dyDescent="0.2">
      <c r="A766" s="12"/>
    </row>
    <row r="767" spans="1:1" x14ac:dyDescent="0.2">
      <c r="A767" s="12"/>
    </row>
    <row r="768" spans="1:1" x14ac:dyDescent="0.2">
      <c r="A768" s="12"/>
    </row>
    <row r="769" spans="1:1" x14ac:dyDescent="0.2">
      <c r="A769" s="12"/>
    </row>
    <row r="770" spans="1:1" x14ac:dyDescent="0.2">
      <c r="A770" s="12"/>
    </row>
    <row r="771" spans="1:1" x14ac:dyDescent="0.2">
      <c r="A771" s="12"/>
    </row>
    <row r="772" spans="1:1" x14ac:dyDescent="0.2">
      <c r="A772" s="12"/>
    </row>
    <row r="773" spans="1:1" x14ac:dyDescent="0.2">
      <c r="A773" s="12"/>
    </row>
    <row r="774" spans="1:1" x14ac:dyDescent="0.2">
      <c r="A774" s="12"/>
    </row>
    <row r="775" spans="1:1" x14ac:dyDescent="0.2">
      <c r="A775" s="12"/>
    </row>
    <row r="776" spans="1:1" x14ac:dyDescent="0.2">
      <c r="A776" s="12"/>
    </row>
    <row r="777" spans="1:1" x14ac:dyDescent="0.2">
      <c r="A777" s="12"/>
    </row>
    <row r="778" spans="1:1" x14ac:dyDescent="0.2">
      <c r="A778" s="12"/>
    </row>
    <row r="779" spans="1:1" x14ac:dyDescent="0.2">
      <c r="A779" s="12"/>
    </row>
    <row r="780" spans="1:1" x14ac:dyDescent="0.2">
      <c r="A780" s="12"/>
    </row>
    <row r="781" spans="1:1" x14ac:dyDescent="0.2">
      <c r="A781" s="12"/>
    </row>
    <row r="782" spans="1:1" x14ac:dyDescent="0.2">
      <c r="A782" s="12"/>
    </row>
    <row r="783" spans="1:1" x14ac:dyDescent="0.2">
      <c r="A783" s="12"/>
    </row>
    <row r="784" spans="1:1" x14ac:dyDescent="0.2">
      <c r="A784" s="12"/>
    </row>
    <row r="785" spans="1:1" x14ac:dyDescent="0.2">
      <c r="A785" s="12"/>
    </row>
    <row r="786" spans="1:1" x14ac:dyDescent="0.2">
      <c r="A786" s="12"/>
    </row>
    <row r="787" spans="1:1" x14ac:dyDescent="0.2">
      <c r="A787" s="12"/>
    </row>
    <row r="788" spans="1:1" x14ac:dyDescent="0.2">
      <c r="A788" s="12"/>
    </row>
    <row r="789" spans="1:1" x14ac:dyDescent="0.2">
      <c r="A789" s="12"/>
    </row>
    <row r="790" spans="1:1" x14ac:dyDescent="0.2">
      <c r="A790" s="12"/>
    </row>
    <row r="791" spans="1:1" x14ac:dyDescent="0.2">
      <c r="A791" s="12"/>
    </row>
    <row r="792" spans="1:1" x14ac:dyDescent="0.2">
      <c r="A792" s="12"/>
    </row>
    <row r="793" spans="1:1" x14ac:dyDescent="0.2">
      <c r="A793" s="12"/>
    </row>
    <row r="794" spans="1:1" x14ac:dyDescent="0.2">
      <c r="A794" s="12"/>
    </row>
    <row r="795" spans="1:1" x14ac:dyDescent="0.2">
      <c r="A795" s="12"/>
    </row>
    <row r="796" spans="1:1" x14ac:dyDescent="0.2">
      <c r="A796" s="12"/>
    </row>
    <row r="797" spans="1:1" x14ac:dyDescent="0.2">
      <c r="A797" s="12"/>
    </row>
    <row r="798" spans="1:1" x14ac:dyDescent="0.2">
      <c r="A798" s="12"/>
    </row>
    <row r="799" spans="1:1" x14ac:dyDescent="0.2">
      <c r="A799" s="12"/>
    </row>
    <row r="800" spans="1:1" x14ac:dyDescent="0.2">
      <c r="A800" s="12"/>
    </row>
    <row r="801" spans="1:1" x14ac:dyDescent="0.2">
      <c r="A801" s="12"/>
    </row>
    <row r="802" spans="1:1" x14ac:dyDescent="0.2">
      <c r="A802" s="12"/>
    </row>
    <row r="803" spans="1:1" x14ac:dyDescent="0.2">
      <c r="A803" s="12"/>
    </row>
    <row r="804" spans="1:1" x14ac:dyDescent="0.2">
      <c r="A804" s="12"/>
    </row>
    <row r="805" spans="1:1" x14ac:dyDescent="0.2">
      <c r="A805" s="12"/>
    </row>
    <row r="806" spans="1:1" x14ac:dyDescent="0.2">
      <c r="A806" s="12"/>
    </row>
    <row r="807" spans="1:1" x14ac:dyDescent="0.2">
      <c r="A807" s="12"/>
    </row>
    <row r="808" spans="1:1" x14ac:dyDescent="0.2">
      <c r="A808" s="12"/>
    </row>
    <row r="809" spans="1:1" x14ac:dyDescent="0.2">
      <c r="A809" s="12"/>
    </row>
    <row r="810" spans="1:1" x14ac:dyDescent="0.2">
      <c r="A810" s="12"/>
    </row>
    <row r="811" spans="1:1" x14ac:dyDescent="0.2">
      <c r="A811" s="12"/>
    </row>
    <row r="812" spans="1:1" x14ac:dyDescent="0.2">
      <c r="A812" s="12"/>
    </row>
    <row r="813" spans="1:1" x14ac:dyDescent="0.2">
      <c r="A813" s="12"/>
    </row>
    <row r="814" spans="1:1" x14ac:dyDescent="0.2">
      <c r="A814" s="12"/>
    </row>
    <row r="815" spans="1:1" x14ac:dyDescent="0.2">
      <c r="A815" s="12"/>
    </row>
    <row r="816" spans="1:1" x14ac:dyDescent="0.2">
      <c r="A816" s="12"/>
    </row>
    <row r="817" spans="1:1" x14ac:dyDescent="0.2">
      <c r="A817" s="12"/>
    </row>
    <row r="818" spans="1:1" x14ac:dyDescent="0.2">
      <c r="A818" s="12"/>
    </row>
    <row r="819" spans="1:1" x14ac:dyDescent="0.2">
      <c r="A819" s="12"/>
    </row>
    <row r="820" spans="1:1" x14ac:dyDescent="0.2">
      <c r="A820" s="12"/>
    </row>
    <row r="821" spans="1:1" x14ac:dyDescent="0.2">
      <c r="A821" s="12"/>
    </row>
    <row r="822" spans="1:1" x14ac:dyDescent="0.2">
      <c r="A822" s="12"/>
    </row>
    <row r="823" spans="1:1" x14ac:dyDescent="0.2">
      <c r="A823" s="12"/>
    </row>
    <row r="824" spans="1:1" x14ac:dyDescent="0.2">
      <c r="A824" s="12"/>
    </row>
    <row r="825" spans="1:1" x14ac:dyDescent="0.2">
      <c r="A825" s="12"/>
    </row>
    <row r="826" spans="1:1" x14ac:dyDescent="0.2">
      <c r="A826" s="12"/>
    </row>
    <row r="827" spans="1:1" x14ac:dyDescent="0.2">
      <c r="A827" s="12"/>
    </row>
    <row r="828" spans="1:1" x14ac:dyDescent="0.2">
      <c r="A828" s="12"/>
    </row>
    <row r="829" spans="1:1" x14ac:dyDescent="0.2">
      <c r="A829" s="12"/>
    </row>
    <row r="830" spans="1:1" x14ac:dyDescent="0.2">
      <c r="A830" s="12"/>
    </row>
    <row r="831" spans="1:1" x14ac:dyDescent="0.2">
      <c r="A831" s="12"/>
    </row>
    <row r="832" spans="1:1" x14ac:dyDescent="0.2">
      <c r="A832" s="12"/>
    </row>
    <row r="833" spans="1:1" x14ac:dyDescent="0.2">
      <c r="A833" s="12"/>
    </row>
    <row r="834" spans="1:1" x14ac:dyDescent="0.2">
      <c r="A834" s="12"/>
    </row>
    <row r="835" spans="1:1" x14ac:dyDescent="0.2">
      <c r="A835" s="12"/>
    </row>
    <row r="836" spans="1:1" x14ac:dyDescent="0.2">
      <c r="A836" s="12"/>
    </row>
    <row r="837" spans="1:1" x14ac:dyDescent="0.2">
      <c r="A837" s="12"/>
    </row>
    <row r="838" spans="1:1" x14ac:dyDescent="0.2">
      <c r="A838" s="12"/>
    </row>
    <row r="839" spans="1:1" x14ac:dyDescent="0.2">
      <c r="A839" s="12"/>
    </row>
    <row r="840" spans="1:1" x14ac:dyDescent="0.2">
      <c r="A840" s="12"/>
    </row>
    <row r="841" spans="1:1" x14ac:dyDescent="0.2">
      <c r="A841" s="12"/>
    </row>
    <row r="842" spans="1:1" x14ac:dyDescent="0.2">
      <c r="A842" s="12"/>
    </row>
    <row r="843" spans="1:1" x14ac:dyDescent="0.2">
      <c r="A843" s="12"/>
    </row>
    <row r="844" spans="1:1" x14ac:dyDescent="0.2">
      <c r="A844" s="12"/>
    </row>
    <row r="845" spans="1:1" x14ac:dyDescent="0.2">
      <c r="A845" s="12"/>
    </row>
    <row r="846" spans="1:1" x14ac:dyDescent="0.2">
      <c r="A846" s="12"/>
    </row>
    <row r="847" spans="1:1" x14ac:dyDescent="0.2">
      <c r="A847" s="12"/>
    </row>
    <row r="848" spans="1:1" x14ac:dyDescent="0.2">
      <c r="A848" s="12"/>
    </row>
    <row r="849" spans="1:1" x14ac:dyDescent="0.2">
      <c r="A849" s="12"/>
    </row>
    <row r="850" spans="1:1" x14ac:dyDescent="0.2">
      <c r="A850" s="12"/>
    </row>
    <row r="851" spans="1:1" x14ac:dyDescent="0.2">
      <c r="A851" s="12"/>
    </row>
    <row r="852" spans="1:1" x14ac:dyDescent="0.2">
      <c r="A852" s="12"/>
    </row>
    <row r="853" spans="1:1" x14ac:dyDescent="0.2">
      <c r="A853" s="12"/>
    </row>
    <row r="854" spans="1:1" x14ac:dyDescent="0.2">
      <c r="A854" s="12"/>
    </row>
    <row r="855" spans="1:1" x14ac:dyDescent="0.2">
      <c r="A855" s="12"/>
    </row>
    <row r="856" spans="1:1" x14ac:dyDescent="0.2">
      <c r="A856" s="12"/>
    </row>
    <row r="857" spans="1:1" x14ac:dyDescent="0.2">
      <c r="A857" s="12"/>
    </row>
    <row r="858" spans="1:1" x14ac:dyDescent="0.2">
      <c r="A858" s="12"/>
    </row>
    <row r="859" spans="1:1" x14ac:dyDescent="0.2">
      <c r="A859" s="12"/>
    </row>
    <row r="860" spans="1:1" x14ac:dyDescent="0.2">
      <c r="A860" s="12"/>
    </row>
    <row r="861" spans="1:1" x14ac:dyDescent="0.2">
      <c r="A861" s="12"/>
    </row>
    <row r="862" spans="1:1" x14ac:dyDescent="0.2">
      <c r="A862" s="12"/>
    </row>
    <row r="863" spans="1:1" x14ac:dyDescent="0.2">
      <c r="A863" s="12"/>
    </row>
    <row r="864" spans="1:1" x14ac:dyDescent="0.2">
      <c r="A864" s="12"/>
    </row>
    <row r="865" spans="1:1" x14ac:dyDescent="0.2">
      <c r="A865" s="12"/>
    </row>
    <row r="866" spans="1:1" x14ac:dyDescent="0.2">
      <c r="A866" s="12"/>
    </row>
    <row r="867" spans="1:1" x14ac:dyDescent="0.2">
      <c r="A867" s="12"/>
    </row>
    <row r="868" spans="1:1" x14ac:dyDescent="0.2">
      <c r="A868" s="12"/>
    </row>
    <row r="869" spans="1:1" x14ac:dyDescent="0.2">
      <c r="A869" s="12"/>
    </row>
    <row r="870" spans="1:1" x14ac:dyDescent="0.2">
      <c r="A870" s="12"/>
    </row>
    <row r="871" spans="1:1" x14ac:dyDescent="0.2">
      <c r="A871" s="12"/>
    </row>
    <row r="872" spans="1:1" x14ac:dyDescent="0.2">
      <c r="A872" s="12"/>
    </row>
    <row r="873" spans="1:1" x14ac:dyDescent="0.2">
      <c r="A873" s="12"/>
    </row>
    <row r="874" spans="1:1" x14ac:dyDescent="0.2">
      <c r="A874" s="12"/>
    </row>
    <row r="875" spans="1:1" x14ac:dyDescent="0.2">
      <c r="A875" s="12"/>
    </row>
    <row r="876" spans="1:1" x14ac:dyDescent="0.2">
      <c r="A876" s="12"/>
    </row>
    <row r="877" spans="1:1" x14ac:dyDescent="0.2">
      <c r="A877" s="12"/>
    </row>
    <row r="878" spans="1:1" x14ac:dyDescent="0.2">
      <c r="A878" s="12"/>
    </row>
    <row r="879" spans="1:1" x14ac:dyDescent="0.2">
      <c r="A879" s="12"/>
    </row>
    <row r="880" spans="1:1" x14ac:dyDescent="0.2">
      <c r="A880" s="12"/>
    </row>
    <row r="881" spans="1:1" x14ac:dyDescent="0.2">
      <c r="A881" s="12"/>
    </row>
    <row r="882" spans="1:1" x14ac:dyDescent="0.2">
      <c r="A882" s="12"/>
    </row>
    <row r="883" spans="1:1" x14ac:dyDescent="0.2">
      <c r="A883" s="12"/>
    </row>
    <row r="884" spans="1:1" x14ac:dyDescent="0.2">
      <c r="A884" s="12"/>
    </row>
    <row r="885" spans="1:1" x14ac:dyDescent="0.2">
      <c r="A885" s="12"/>
    </row>
    <row r="886" spans="1:1" x14ac:dyDescent="0.2">
      <c r="A886" s="12"/>
    </row>
    <row r="887" spans="1:1" x14ac:dyDescent="0.2">
      <c r="A887" s="12"/>
    </row>
    <row r="888" spans="1:1" x14ac:dyDescent="0.2">
      <c r="A888" s="12"/>
    </row>
    <row r="889" spans="1:1" x14ac:dyDescent="0.2">
      <c r="A889" s="12"/>
    </row>
    <row r="890" spans="1:1" x14ac:dyDescent="0.2">
      <c r="A890" s="12"/>
    </row>
    <row r="891" spans="1:1" x14ac:dyDescent="0.2">
      <c r="A891" s="12"/>
    </row>
    <row r="892" spans="1:1" x14ac:dyDescent="0.2">
      <c r="A892" s="12"/>
    </row>
    <row r="893" spans="1:1" x14ac:dyDescent="0.2">
      <c r="A893" s="12"/>
    </row>
    <row r="894" spans="1:1" x14ac:dyDescent="0.2">
      <c r="A894" s="12"/>
    </row>
    <row r="895" spans="1:1" x14ac:dyDescent="0.2">
      <c r="A895" s="12"/>
    </row>
    <row r="896" spans="1:1" x14ac:dyDescent="0.2">
      <c r="A896" s="12"/>
    </row>
    <row r="897" spans="1:1" x14ac:dyDescent="0.2">
      <c r="A897" s="12"/>
    </row>
    <row r="898" spans="1:1" x14ac:dyDescent="0.2">
      <c r="A898" s="12"/>
    </row>
    <row r="899" spans="1:1" x14ac:dyDescent="0.2">
      <c r="A899" s="12"/>
    </row>
    <row r="900" spans="1:1" x14ac:dyDescent="0.2">
      <c r="A900" s="12"/>
    </row>
    <row r="901" spans="1:1" x14ac:dyDescent="0.2">
      <c r="A901" s="12"/>
    </row>
    <row r="902" spans="1:1" x14ac:dyDescent="0.2">
      <c r="A902" s="12"/>
    </row>
    <row r="903" spans="1:1" x14ac:dyDescent="0.2">
      <c r="A903" s="12"/>
    </row>
    <row r="904" spans="1:1" x14ac:dyDescent="0.2">
      <c r="A904" s="12"/>
    </row>
    <row r="905" spans="1:1" x14ac:dyDescent="0.2">
      <c r="A905" s="12"/>
    </row>
    <row r="906" spans="1:1" x14ac:dyDescent="0.2">
      <c r="A906" s="12"/>
    </row>
    <row r="907" spans="1:1" x14ac:dyDescent="0.2">
      <c r="A907" s="12"/>
    </row>
    <row r="908" spans="1:1" x14ac:dyDescent="0.2">
      <c r="A908" s="12"/>
    </row>
    <row r="909" spans="1:1" x14ac:dyDescent="0.2">
      <c r="A909" s="12"/>
    </row>
    <row r="910" spans="1:1" x14ac:dyDescent="0.2">
      <c r="A910" s="12"/>
    </row>
    <row r="911" spans="1:1" x14ac:dyDescent="0.2">
      <c r="A911" s="12"/>
    </row>
    <row r="912" spans="1:1" x14ac:dyDescent="0.2">
      <c r="A912" s="12"/>
    </row>
    <row r="913" spans="1:1" x14ac:dyDescent="0.2">
      <c r="A913" s="12"/>
    </row>
    <row r="914" spans="1:1" x14ac:dyDescent="0.2">
      <c r="A914" s="12"/>
    </row>
    <row r="915" spans="1:1" x14ac:dyDescent="0.2">
      <c r="A915" s="12"/>
    </row>
    <row r="916" spans="1:1" x14ac:dyDescent="0.2">
      <c r="A916" s="12"/>
    </row>
    <row r="917" spans="1:1" x14ac:dyDescent="0.2">
      <c r="A917" s="12"/>
    </row>
    <row r="918" spans="1:1" x14ac:dyDescent="0.2">
      <c r="A918" s="12"/>
    </row>
    <row r="919" spans="1:1" x14ac:dyDescent="0.2">
      <c r="A919" s="12"/>
    </row>
    <row r="920" spans="1:1" x14ac:dyDescent="0.2">
      <c r="A920" s="12"/>
    </row>
    <row r="921" spans="1:1" x14ac:dyDescent="0.2">
      <c r="A921" s="12"/>
    </row>
    <row r="922" spans="1:1" x14ac:dyDescent="0.2">
      <c r="A922" s="12"/>
    </row>
    <row r="923" spans="1:1" x14ac:dyDescent="0.2">
      <c r="A923" s="12"/>
    </row>
    <row r="924" spans="1:1" x14ac:dyDescent="0.2">
      <c r="A924" s="12"/>
    </row>
    <row r="925" spans="1:1" x14ac:dyDescent="0.2">
      <c r="A925" s="12"/>
    </row>
    <row r="926" spans="1:1" x14ac:dyDescent="0.2">
      <c r="A926" s="12"/>
    </row>
    <row r="927" spans="1:1" x14ac:dyDescent="0.2">
      <c r="A927" s="12"/>
    </row>
    <row r="928" spans="1:1" x14ac:dyDescent="0.2">
      <c r="A928" s="12"/>
    </row>
    <row r="929" spans="1:1" x14ac:dyDescent="0.2">
      <c r="A929" s="12"/>
    </row>
    <row r="930" spans="1:1" x14ac:dyDescent="0.2">
      <c r="A930" s="12"/>
    </row>
    <row r="931" spans="1:1" x14ac:dyDescent="0.2">
      <c r="A931" s="12"/>
    </row>
    <row r="932" spans="1:1" x14ac:dyDescent="0.2">
      <c r="A932" s="12"/>
    </row>
    <row r="933" spans="1:1" x14ac:dyDescent="0.2">
      <c r="A933" s="12"/>
    </row>
    <row r="934" spans="1:1" x14ac:dyDescent="0.2">
      <c r="A934" s="12"/>
    </row>
    <row r="935" spans="1:1" x14ac:dyDescent="0.2">
      <c r="A935" s="12"/>
    </row>
    <row r="936" spans="1:1" x14ac:dyDescent="0.2">
      <c r="A936" s="12"/>
    </row>
    <row r="937" spans="1:1" x14ac:dyDescent="0.2">
      <c r="A937" s="12"/>
    </row>
    <row r="938" spans="1:1" x14ac:dyDescent="0.2">
      <c r="A938" s="12"/>
    </row>
    <row r="939" spans="1:1" x14ac:dyDescent="0.2">
      <c r="A939" s="12"/>
    </row>
    <row r="940" spans="1:1" x14ac:dyDescent="0.2">
      <c r="A940" s="12"/>
    </row>
    <row r="941" spans="1:1" x14ac:dyDescent="0.2">
      <c r="A941" s="12"/>
    </row>
    <row r="942" spans="1:1" x14ac:dyDescent="0.2">
      <c r="A942" s="12"/>
    </row>
    <row r="943" spans="1:1" x14ac:dyDescent="0.2">
      <c r="A943" s="12"/>
    </row>
    <row r="944" spans="1:1" x14ac:dyDescent="0.2">
      <c r="A944" s="12"/>
    </row>
    <row r="945" spans="1:1" x14ac:dyDescent="0.2">
      <c r="A945" s="12"/>
    </row>
    <row r="946" spans="1:1" x14ac:dyDescent="0.2">
      <c r="A946" s="12"/>
    </row>
    <row r="947" spans="1:1" x14ac:dyDescent="0.2">
      <c r="A947" s="12"/>
    </row>
    <row r="948" spans="1:1" x14ac:dyDescent="0.2">
      <c r="A948" s="12"/>
    </row>
    <row r="949" spans="1:1" x14ac:dyDescent="0.2">
      <c r="A949" s="12"/>
    </row>
    <row r="950" spans="1:1" x14ac:dyDescent="0.2">
      <c r="A950" s="12"/>
    </row>
    <row r="951" spans="1:1" x14ac:dyDescent="0.2">
      <c r="A951" s="12"/>
    </row>
    <row r="952" spans="1:1" x14ac:dyDescent="0.2">
      <c r="A952" s="12"/>
    </row>
    <row r="953" spans="1:1" x14ac:dyDescent="0.2">
      <c r="A953" s="12"/>
    </row>
    <row r="954" spans="1:1" x14ac:dyDescent="0.2">
      <c r="A954" s="12"/>
    </row>
    <row r="955" spans="1:1" x14ac:dyDescent="0.2">
      <c r="A955" s="12"/>
    </row>
    <row r="956" spans="1:1" x14ac:dyDescent="0.2">
      <c r="A956" s="12"/>
    </row>
    <row r="957" spans="1:1" x14ac:dyDescent="0.2">
      <c r="A957" s="12"/>
    </row>
    <row r="958" spans="1:1" x14ac:dyDescent="0.2">
      <c r="A958" s="12"/>
    </row>
    <row r="959" spans="1:1" x14ac:dyDescent="0.2">
      <c r="A959" s="12"/>
    </row>
    <row r="960" spans="1:1" x14ac:dyDescent="0.2">
      <c r="A960" s="12"/>
    </row>
    <row r="961" spans="1:1" x14ac:dyDescent="0.2">
      <c r="A961" s="12"/>
    </row>
    <row r="962" spans="1:1" x14ac:dyDescent="0.2">
      <c r="A962" s="12"/>
    </row>
    <row r="963" spans="1:1" x14ac:dyDescent="0.2">
      <c r="A963" s="12"/>
    </row>
    <row r="964" spans="1:1" x14ac:dyDescent="0.2">
      <c r="A964" s="12"/>
    </row>
    <row r="965" spans="1:1" x14ac:dyDescent="0.2">
      <c r="A965" s="12"/>
    </row>
    <row r="966" spans="1:1" x14ac:dyDescent="0.2">
      <c r="A966" s="12"/>
    </row>
    <row r="967" spans="1:1" x14ac:dyDescent="0.2">
      <c r="A967" s="12"/>
    </row>
    <row r="968" spans="1:1" x14ac:dyDescent="0.2">
      <c r="A968" s="12"/>
    </row>
    <row r="969" spans="1:1" x14ac:dyDescent="0.2">
      <c r="A969" s="12"/>
    </row>
    <row r="970" spans="1:1" x14ac:dyDescent="0.2">
      <c r="A970" s="12"/>
    </row>
    <row r="971" spans="1:1" x14ac:dyDescent="0.2">
      <c r="A971" s="12"/>
    </row>
    <row r="972" spans="1:1" x14ac:dyDescent="0.2">
      <c r="A972" s="12"/>
    </row>
    <row r="973" spans="1:1" x14ac:dyDescent="0.2">
      <c r="A973" s="12"/>
    </row>
    <row r="974" spans="1:1" x14ac:dyDescent="0.2">
      <c r="A974" s="12"/>
    </row>
    <row r="975" spans="1:1" x14ac:dyDescent="0.2">
      <c r="A975" s="12"/>
    </row>
    <row r="976" spans="1:1" x14ac:dyDescent="0.2">
      <c r="A976" s="12"/>
    </row>
    <row r="977" spans="1:1" x14ac:dyDescent="0.2">
      <c r="A977" s="12"/>
    </row>
    <row r="978" spans="1:1" x14ac:dyDescent="0.2">
      <c r="A978" s="12"/>
    </row>
    <row r="979" spans="1:1" x14ac:dyDescent="0.2">
      <c r="A979" s="12"/>
    </row>
    <row r="980" spans="1:1" x14ac:dyDescent="0.2">
      <c r="A980" s="12"/>
    </row>
    <row r="981" spans="1:1" x14ac:dyDescent="0.2">
      <c r="A981" s="12"/>
    </row>
    <row r="982" spans="1:1" x14ac:dyDescent="0.2">
      <c r="A982" s="12"/>
    </row>
    <row r="983" spans="1:1" x14ac:dyDescent="0.2">
      <c r="A983" s="12"/>
    </row>
    <row r="984" spans="1:1" x14ac:dyDescent="0.2">
      <c r="A984" s="12"/>
    </row>
    <row r="985" spans="1:1" x14ac:dyDescent="0.2">
      <c r="A985" s="12"/>
    </row>
    <row r="986" spans="1:1" x14ac:dyDescent="0.2">
      <c r="A986" s="12"/>
    </row>
    <row r="987" spans="1:1" x14ac:dyDescent="0.2">
      <c r="A987" s="12"/>
    </row>
    <row r="988" spans="1:1" x14ac:dyDescent="0.2">
      <c r="A988" s="12"/>
    </row>
    <row r="989" spans="1:1" x14ac:dyDescent="0.2">
      <c r="A989" s="12"/>
    </row>
    <row r="990" spans="1:1" x14ac:dyDescent="0.2">
      <c r="A990" s="12"/>
    </row>
    <row r="991" spans="1:1" x14ac:dyDescent="0.2">
      <c r="A991" s="12"/>
    </row>
    <row r="992" spans="1:1" x14ac:dyDescent="0.2">
      <c r="A992" s="12"/>
    </row>
    <row r="993" spans="1:1" x14ac:dyDescent="0.2">
      <c r="A993" s="12"/>
    </row>
    <row r="994" spans="1:1" x14ac:dyDescent="0.2">
      <c r="A994" s="12"/>
    </row>
    <row r="995" spans="1:1" x14ac:dyDescent="0.2">
      <c r="A995" s="12"/>
    </row>
    <row r="996" spans="1:1" x14ac:dyDescent="0.2">
      <c r="A996" s="12"/>
    </row>
    <row r="997" spans="1:1" x14ac:dyDescent="0.2">
      <c r="A997" s="12"/>
    </row>
    <row r="998" spans="1:1" x14ac:dyDescent="0.2">
      <c r="A998" s="12"/>
    </row>
    <row r="999" spans="1:1" x14ac:dyDescent="0.2">
      <c r="A999" s="12"/>
    </row>
    <row r="1000" spans="1:1" x14ac:dyDescent="0.2">
      <c r="A1000" s="12"/>
    </row>
    <row r="1001" spans="1:1" x14ac:dyDescent="0.2">
      <c r="A1001" s="12"/>
    </row>
    <row r="1002" spans="1:1" x14ac:dyDescent="0.2">
      <c r="A1002" s="12"/>
    </row>
    <row r="1003" spans="1:1" x14ac:dyDescent="0.2">
      <c r="A1003" s="12"/>
    </row>
    <row r="1004" spans="1:1" x14ac:dyDescent="0.2">
      <c r="A1004" s="12"/>
    </row>
    <row r="1005" spans="1:1" x14ac:dyDescent="0.2">
      <c r="A1005" s="12"/>
    </row>
    <row r="1006" spans="1:1" x14ac:dyDescent="0.2">
      <c r="A1006" s="12"/>
    </row>
    <row r="1007" spans="1:1" x14ac:dyDescent="0.2">
      <c r="A1007" s="12"/>
    </row>
    <row r="1008" spans="1:1" x14ac:dyDescent="0.2">
      <c r="A1008" s="12"/>
    </row>
    <row r="1009" spans="1:1" x14ac:dyDescent="0.2">
      <c r="A1009" s="12"/>
    </row>
    <row r="1010" spans="1:1" x14ac:dyDescent="0.2">
      <c r="A1010" s="12"/>
    </row>
    <row r="1011" spans="1:1" x14ac:dyDescent="0.2">
      <c r="A1011" s="12"/>
    </row>
    <row r="1012" spans="1:1" x14ac:dyDescent="0.2">
      <c r="A1012" s="12"/>
    </row>
    <row r="1013" spans="1:1" x14ac:dyDescent="0.2">
      <c r="A1013" s="12"/>
    </row>
    <row r="1014" spans="1:1" x14ac:dyDescent="0.2">
      <c r="A1014" s="12"/>
    </row>
    <row r="1015" spans="1:1" x14ac:dyDescent="0.2">
      <c r="A1015" s="12"/>
    </row>
    <row r="1016" spans="1:1" x14ac:dyDescent="0.2">
      <c r="A1016" s="12"/>
    </row>
    <row r="1017" spans="1:1" x14ac:dyDescent="0.2">
      <c r="A1017" s="12"/>
    </row>
    <row r="1018" spans="1:1" x14ac:dyDescent="0.2">
      <c r="A1018" s="12"/>
    </row>
    <row r="1019" spans="1:1" x14ac:dyDescent="0.2">
      <c r="A1019" s="12"/>
    </row>
    <row r="1020" spans="1:1" x14ac:dyDescent="0.2">
      <c r="A1020" s="12"/>
    </row>
    <row r="1021" spans="1:1" x14ac:dyDescent="0.2">
      <c r="A1021" s="12"/>
    </row>
    <row r="1022" spans="1:1" x14ac:dyDescent="0.2">
      <c r="A1022" s="12"/>
    </row>
    <row r="1023" spans="1:1" x14ac:dyDescent="0.2">
      <c r="A1023" s="12"/>
    </row>
    <row r="1024" spans="1:1" x14ac:dyDescent="0.2">
      <c r="A1024" s="12"/>
    </row>
    <row r="1025" spans="1:1" x14ac:dyDescent="0.2">
      <c r="A1025" s="12"/>
    </row>
  </sheetData>
  <printOptions gridLines="1" gridLinesSet="0"/>
  <pageMargins left="0.75" right="0.75" top="1" bottom="1" header="0.5" footer="0.5"/>
  <pageSetup paperSize="9" orientation="portrait" r:id="rId1"/>
  <headerFooter alignWithMargins="0">
    <oddHeader>SALINITY.XLS</oddHeader>
    <oddFooter>Page &amp;P</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5"/>
  <dimension ref="A1:W77"/>
  <sheetViews>
    <sheetView workbookViewId="0">
      <selection activeCell="B4" sqref="B4:D4"/>
    </sheetView>
  </sheetViews>
  <sheetFormatPr defaultColWidth="9" defaultRowHeight="12.75" x14ac:dyDescent="0.2"/>
  <cols>
    <col min="1" max="1" width="3.375" style="23" customWidth="1"/>
    <col min="2" max="2" width="29.375" style="23" customWidth="1"/>
    <col min="3" max="3" width="22.75" style="23" customWidth="1"/>
    <col min="4" max="4" width="19.375" style="256" customWidth="1"/>
    <col min="5" max="5" width="3.75" style="23" customWidth="1"/>
    <col min="6" max="23" width="9" style="244"/>
    <col min="24" max="16384" width="9" style="23"/>
  </cols>
  <sheetData>
    <row r="1" spans="1:9" ht="15.75" x14ac:dyDescent="0.25">
      <c r="A1" s="244"/>
      <c r="B1" s="709" t="s">
        <v>253</v>
      </c>
      <c r="C1" s="709"/>
      <c r="D1" s="709"/>
      <c r="E1" s="2"/>
      <c r="F1" s="257" t="s">
        <v>254</v>
      </c>
      <c r="G1" s="2"/>
      <c r="H1" s="2"/>
      <c r="I1" s="2"/>
    </row>
    <row r="2" spans="1:9" x14ac:dyDescent="0.2">
      <c r="A2" s="244"/>
      <c r="B2" s="710" t="s">
        <v>255</v>
      </c>
      <c r="C2" s="710"/>
      <c r="D2" s="710"/>
      <c r="E2" s="7"/>
      <c r="F2" s="244" t="s">
        <v>256</v>
      </c>
    </row>
    <row r="3" spans="1:9" ht="15.75" x14ac:dyDescent="0.25">
      <c r="A3" s="244"/>
      <c r="B3" s="709" t="s">
        <v>257</v>
      </c>
      <c r="C3" s="709"/>
      <c r="D3" s="709"/>
      <c r="E3" s="7"/>
      <c r="F3" s="244" t="s">
        <v>258</v>
      </c>
    </row>
    <row r="4" spans="1:9" x14ac:dyDescent="0.2">
      <c r="A4" s="244"/>
      <c r="B4" s="258" t="s">
        <v>21</v>
      </c>
      <c r="C4" s="258" t="s">
        <v>259</v>
      </c>
      <c r="D4" s="258" t="s">
        <v>260</v>
      </c>
      <c r="E4" s="3"/>
      <c r="F4" s="244" t="s">
        <v>261</v>
      </c>
    </row>
    <row r="5" spans="1:9" x14ac:dyDescent="0.2">
      <c r="A5" s="244"/>
      <c r="B5" s="245"/>
      <c r="C5" s="246"/>
      <c r="D5" s="4" t="str">
        <f>IF(ISNUMBER(C5),LN(C5),"")</f>
        <v/>
      </c>
      <c r="E5" s="7"/>
      <c r="F5" s="244" t="s">
        <v>262</v>
      </c>
    </row>
    <row r="6" spans="1:9" x14ac:dyDescent="0.2">
      <c r="A6" s="244"/>
      <c r="B6" s="245"/>
      <c r="C6" s="246"/>
      <c r="D6" s="4" t="str">
        <f t="shared" ref="D6:D55" si="0">IF(ISNUMBER(C6),LN(C6),"")</f>
        <v/>
      </c>
      <c r="E6" s="7"/>
      <c r="F6" s="244" t="s">
        <v>263</v>
      </c>
    </row>
    <row r="7" spans="1:9" x14ac:dyDescent="0.2">
      <c r="A7" s="244"/>
      <c r="B7" s="245"/>
      <c r="C7" s="246"/>
      <c r="D7" s="4" t="str">
        <f t="shared" si="0"/>
        <v/>
      </c>
      <c r="E7" s="7"/>
      <c r="F7" s="244" t="s">
        <v>264</v>
      </c>
    </row>
    <row r="8" spans="1:9" x14ac:dyDescent="0.2">
      <c r="A8" s="244"/>
      <c r="B8" s="245"/>
      <c r="C8" s="246"/>
      <c r="D8" s="4" t="str">
        <f t="shared" si="0"/>
        <v/>
      </c>
      <c r="E8" s="7"/>
      <c r="F8" s="244" t="s">
        <v>265</v>
      </c>
    </row>
    <row r="9" spans="1:9" x14ac:dyDescent="0.2">
      <c r="A9" s="244"/>
      <c r="B9" s="245"/>
      <c r="C9" s="246"/>
      <c r="D9" s="4" t="str">
        <f t="shared" si="0"/>
        <v/>
      </c>
      <c r="E9" s="7"/>
    </row>
    <row r="10" spans="1:9" x14ac:dyDescent="0.2">
      <c r="A10" s="244"/>
      <c r="B10" s="245"/>
      <c r="C10" s="247"/>
      <c r="D10" s="4" t="str">
        <f t="shared" si="0"/>
        <v/>
      </c>
      <c r="E10" s="7"/>
    </row>
    <row r="11" spans="1:9" ht="15.75" x14ac:dyDescent="0.25">
      <c r="A11" s="244"/>
      <c r="B11" s="245"/>
      <c r="C11" s="247"/>
      <c r="D11" s="4" t="str">
        <f t="shared" si="0"/>
        <v/>
      </c>
      <c r="E11" s="7"/>
      <c r="F11" s="257" t="s">
        <v>266</v>
      </c>
    </row>
    <row r="12" spans="1:9" x14ac:dyDescent="0.2">
      <c r="A12" s="244"/>
      <c r="B12" s="245"/>
      <c r="C12" s="246"/>
      <c r="D12" s="4" t="str">
        <f t="shared" si="0"/>
        <v/>
      </c>
      <c r="E12" s="7"/>
      <c r="F12" s="244" t="s">
        <v>267</v>
      </c>
    </row>
    <row r="13" spans="1:9" x14ac:dyDescent="0.2">
      <c r="A13" s="244"/>
      <c r="B13" s="245"/>
      <c r="C13" s="246"/>
      <c r="D13" s="4" t="str">
        <f t="shared" si="0"/>
        <v/>
      </c>
      <c r="E13" s="7"/>
      <c r="F13" s="244" t="s">
        <v>268</v>
      </c>
    </row>
    <row r="14" spans="1:9" x14ac:dyDescent="0.2">
      <c r="A14" s="244"/>
      <c r="B14" s="245"/>
      <c r="C14" s="246"/>
      <c r="D14" s="4" t="str">
        <f t="shared" si="0"/>
        <v/>
      </c>
      <c r="E14" s="7"/>
      <c r="F14" s="244" t="s">
        <v>269</v>
      </c>
    </row>
    <row r="15" spans="1:9" x14ac:dyDescent="0.2">
      <c r="A15" s="244"/>
      <c r="C15" s="248"/>
      <c r="D15" s="4" t="str">
        <f t="shared" si="0"/>
        <v/>
      </c>
      <c r="E15" s="7"/>
      <c r="F15" s="244" t="s">
        <v>270</v>
      </c>
    </row>
    <row r="16" spans="1:9" x14ac:dyDescent="0.2">
      <c r="A16" s="244"/>
      <c r="C16" s="248"/>
      <c r="D16" s="4" t="str">
        <f t="shared" si="0"/>
        <v/>
      </c>
      <c r="E16" s="7"/>
    </row>
    <row r="17" spans="1:5" x14ac:dyDescent="0.2">
      <c r="A17" s="244"/>
      <c r="C17" s="248"/>
      <c r="D17" s="4" t="str">
        <f t="shared" si="0"/>
        <v/>
      </c>
      <c r="E17" s="7"/>
    </row>
    <row r="18" spans="1:5" x14ac:dyDescent="0.2">
      <c r="A18" s="244"/>
      <c r="C18" s="248"/>
      <c r="D18" s="4" t="str">
        <f t="shared" si="0"/>
        <v/>
      </c>
      <c r="E18" s="7"/>
    </row>
    <row r="19" spans="1:5" x14ac:dyDescent="0.2">
      <c r="A19" s="244"/>
      <c r="C19" s="248"/>
      <c r="D19" s="4" t="str">
        <f t="shared" si="0"/>
        <v/>
      </c>
      <c r="E19" s="7"/>
    </row>
    <row r="20" spans="1:5" x14ac:dyDescent="0.2">
      <c r="A20" s="244"/>
      <c r="C20" s="248"/>
      <c r="D20" s="4" t="str">
        <f t="shared" si="0"/>
        <v/>
      </c>
      <c r="E20" s="7"/>
    </row>
    <row r="21" spans="1:5" x14ac:dyDescent="0.2">
      <c r="A21" s="244"/>
      <c r="B21" s="245"/>
      <c r="C21" s="248"/>
      <c r="D21" s="4" t="str">
        <f t="shared" si="0"/>
        <v/>
      </c>
      <c r="E21" s="7"/>
    </row>
    <row r="22" spans="1:5" x14ac:dyDescent="0.2">
      <c r="A22" s="244"/>
      <c r="B22" s="245"/>
      <c r="C22" s="248"/>
      <c r="D22" s="4" t="str">
        <f t="shared" si="0"/>
        <v/>
      </c>
      <c r="E22" s="7"/>
    </row>
    <row r="23" spans="1:5" x14ac:dyDescent="0.2">
      <c r="A23" s="244"/>
      <c r="B23" s="245"/>
      <c r="C23" s="248"/>
      <c r="D23" s="4" t="str">
        <f t="shared" si="0"/>
        <v/>
      </c>
      <c r="E23" s="7"/>
    </row>
    <row r="24" spans="1:5" x14ac:dyDescent="0.2">
      <c r="A24" s="244"/>
      <c r="B24" s="245"/>
      <c r="C24" s="248"/>
      <c r="D24" s="4" t="str">
        <f t="shared" si="0"/>
        <v/>
      </c>
      <c r="E24" s="7"/>
    </row>
    <row r="25" spans="1:5" x14ac:dyDescent="0.2">
      <c r="A25" s="244"/>
      <c r="B25" s="245"/>
      <c r="C25" s="248"/>
      <c r="D25" s="4" t="str">
        <f t="shared" si="0"/>
        <v/>
      </c>
      <c r="E25" s="7"/>
    </row>
    <row r="26" spans="1:5" x14ac:dyDescent="0.2">
      <c r="A26" s="244"/>
      <c r="B26" s="245"/>
      <c r="C26" s="248"/>
      <c r="D26" s="4" t="str">
        <f t="shared" si="0"/>
        <v/>
      </c>
      <c r="E26" s="7"/>
    </row>
    <row r="27" spans="1:5" x14ac:dyDescent="0.2">
      <c r="A27" s="244"/>
      <c r="B27" s="245"/>
      <c r="C27" s="248"/>
      <c r="D27" s="4" t="str">
        <f t="shared" si="0"/>
        <v/>
      </c>
      <c r="E27" s="7"/>
    </row>
    <row r="28" spans="1:5" x14ac:dyDescent="0.2">
      <c r="A28" s="244"/>
      <c r="B28" s="245"/>
      <c r="C28" s="248"/>
      <c r="D28" s="4" t="str">
        <f t="shared" si="0"/>
        <v/>
      </c>
      <c r="E28" s="7"/>
    </row>
    <row r="29" spans="1:5" x14ac:dyDescent="0.2">
      <c r="A29" s="244"/>
      <c r="B29" s="245"/>
      <c r="C29" s="248"/>
      <c r="D29" s="4" t="str">
        <f t="shared" si="0"/>
        <v/>
      </c>
      <c r="E29" s="7"/>
    </row>
    <row r="30" spans="1:5" x14ac:dyDescent="0.2">
      <c r="A30" s="244"/>
      <c r="B30" s="245"/>
      <c r="C30" s="248"/>
      <c r="D30" s="4" t="str">
        <f t="shared" si="0"/>
        <v/>
      </c>
      <c r="E30" s="7"/>
    </row>
    <row r="31" spans="1:5" x14ac:dyDescent="0.2">
      <c r="A31" s="244"/>
      <c r="B31" s="245"/>
      <c r="C31" s="248"/>
      <c r="D31" s="4" t="str">
        <f t="shared" si="0"/>
        <v/>
      </c>
      <c r="E31" s="7"/>
    </row>
    <row r="32" spans="1:5" x14ac:dyDescent="0.2">
      <c r="A32" s="244"/>
      <c r="B32" s="245"/>
      <c r="C32" s="248"/>
      <c r="D32" s="4" t="str">
        <f t="shared" si="0"/>
        <v/>
      </c>
      <c r="E32" s="7"/>
    </row>
    <row r="33" spans="1:5" x14ac:dyDescent="0.2">
      <c r="A33" s="244"/>
      <c r="B33" s="245"/>
      <c r="C33" s="248"/>
      <c r="D33" s="4" t="str">
        <f t="shared" si="0"/>
        <v/>
      </c>
      <c r="E33" s="7"/>
    </row>
    <row r="34" spans="1:5" x14ac:dyDescent="0.2">
      <c r="A34" s="244"/>
      <c r="B34" s="245"/>
      <c r="C34" s="248"/>
      <c r="D34" s="4" t="str">
        <f t="shared" si="0"/>
        <v/>
      </c>
      <c r="E34" s="7"/>
    </row>
    <row r="35" spans="1:5" x14ac:dyDescent="0.2">
      <c r="A35" s="244"/>
      <c r="B35" s="249"/>
      <c r="C35" s="250"/>
      <c r="D35" s="4" t="str">
        <f t="shared" si="0"/>
        <v/>
      </c>
      <c r="E35" s="7"/>
    </row>
    <row r="36" spans="1:5" x14ac:dyDescent="0.2">
      <c r="A36" s="244"/>
      <c r="B36" s="249"/>
      <c r="C36" s="250"/>
      <c r="D36" s="4" t="str">
        <f t="shared" si="0"/>
        <v/>
      </c>
      <c r="E36" s="7"/>
    </row>
    <row r="37" spans="1:5" x14ac:dyDescent="0.2">
      <c r="A37" s="244"/>
      <c r="B37" s="249"/>
      <c r="C37" s="250"/>
      <c r="D37" s="4" t="str">
        <f t="shared" si="0"/>
        <v/>
      </c>
      <c r="E37" s="7"/>
    </row>
    <row r="38" spans="1:5" x14ac:dyDescent="0.2">
      <c r="A38" s="244"/>
      <c r="B38" s="249"/>
      <c r="C38" s="250"/>
      <c r="D38" s="4" t="str">
        <f t="shared" si="0"/>
        <v/>
      </c>
      <c r="E38" s="7"/>
    </row>
    <row r="39" spans="1:5" x14ac:dyDescent="0.2">
      <c r="A39" s="244"/>
      <c r="B39" s="249"/>
      <c r="C39" s="250"/>
      <c r="D39" s="4" t="str">
        <f t="shared" si="0"/>
        <v/>
      </c>
      <c r="E39" s="7"/>
    </row>
    <row r="40" spans="1:5" x14ac:dyDescent="0.2">
      <c r="A40" s="244"/>
      <c r="B40" s="249"/>
      <c r="C40" s="250"/>
      <c r="D40" s="4" t="str">
        <f t="shared" si="0"/>
        <v/>
      </c>
      <c r="E40" s="7"/>
    </row>
    <row r="41" spans="1:5" x14ac:dyDescent="0.2">
      <c r="A41" s="244"/>
      <c r="B41" s="251"/>
      <c r="C41" s="250"/>
      <c r="D41" s="4" t="str">
        <f t="shared" si="0"/>
        <v/>
      </c>
      <c r="E41" s="7"/>
    </row>
    <row r="42" spans="1:5" x14ac:dyDescent="0.2">
      <c r="A42" s="244"/>
      <c r="B42" s="251"/>
      <c r="C42" s="250"/>
      <c r="D42" s="4" t="str">
        <f t="shared" si="0"/>
        <v/>
      </c>
      <c r="E42" s="7"/>
    </row>
    <row r="43" spans="1:5" x14ac:dyDescent="0.2">
      <c r="A43" s="244"/>
      <c r="B43" s="251"/>
      <c r="C43" s="250"/>
      <c r="D43" s="4" t="str">
        <f t="shared" si="0"/>
        <v/>
      </c>
      <c r="E43" s="7"/>
    </row>
    <row r="44" spans="1:5" x14ac:dyDescent="0.2">
      <c r="A44" s="244"/>
      <c r="B44" s="251"/>
      <c r="C44" s="250"/>
      <c r="D44" s="4" t="str">
        <f t="shared" si="0"/>
        <v/>
      </c>
      <c r="E44" s="7"/>
    </row>
    <row r="45" spans="1:5" x14ac:dyDescent="0.2">
      <c r="A45" s="244"/>
      <c r="B45" s="251"/>
      <c r="C45" s="250"/>
      <c r="D45" s="4" t="str">
        <f t="shared" si="0"/>
        <v/>
      </c>
      <c r="E45" s="7"/>
    </row>
    <row r="46" spans="1:5" x14ac:dyDescent="0.2">
      <c r="A46" s="244"/>
      <c r="B46" s="251"/>
      <c r="C46" s="250"/>
      <c r="D46" s="4" t="str">
        <f t="shared" si="0"/>
        <v/>
      </c>
      <c r="E46" s="7"/>
    </row>
    <row r="47" spans="1:5" x14ac:dyDescent="0.2">
      <c r="A47" s="244"/>
      <c r="B47" s="251"/>
      <c r="C47" s="250"/>
      <c r="D47" s="4" t="str">
        <f t="shared" si="0"/>
        <v/>
      </c>
      <c r="E47" s="7"/>
    </row>
    <row r="48" spans="1:5" x14ac:dyDescent="0.2">
      <c r="A48" s="244"/>
      <c r="B48" s="251"/>
      <c r="C48" s="250"/>
      <c r="D48" s="4" t="str">
        <f t="shared" si="0"/>
        <v/>
      </c>
      <c r="E48" s="7"/>
    </row>
    <row r="49" spans="1:5" x14ac:dyDescent="0.2">
      <c r="A49" s="244"/>
      <c r="B49" s="251"/>
      <c r="C49" s="250"/>
      <c r="D49" s="4" t="str">
        <f t="shared" si="0"/>
        <v/>
      </c>
      <c r="E49" s="7"/>
    </row>
    <row r="50" spans="1:5" x14ac:dyDescent="0.2">
      <c r="A50" s="244"/>
      <c r="B50" s="251"/>
      <c r="C50" s="250"/>
      <c r="D50" s="4" t="str">
        <f t="shared" si="0"/>
        <v/>
      </c>
      <c r="E50" s="7"/>
    </row>
    <row r="51" spans="1:5" x14ac:dyDescent="0.2">
      <c r="A51" s="244"/>
      <c r="B51" s="251"/>
      <c r="C51" s="250"/>
      <c r="D51" s="4" t="str">
        <f t="shared" si="0"/>
        <v/>
      </c>
      <c r="E51" s="7"/>
    </row>
    <row r="52" spans="1:5" x14ac:dyDescent="0.2">
      <c r="A52" s="244"/>
      <c r="B52" s="251"/>
      <c r="C52" s="250"/>
      <c r="D52" s="4" t="str">
        <f t="shared" si="0"/>
        <v/>
      </c>
      <c r="E52" s="7"/>
    </row>
    <row r="53" spans="1:5" x14ac:dyDescent="0.2">
      <c r="A53" s="244"/>
      <c r="B53" s="251"/>
      <c r="C53" s="250"/>
      <c r="D53" s="4" t="str">
        <f t="shared" si="0"/>
        <v/>
      </c>
      <c r="E53" s="7"/>
    </row>
    <row r="54" spans="1:5" x14ac:dyDescent="0.2">
      <c r="A54" s="244"/>
      <c r="B54" s="251"/>
      <c r="C54" s="250"/>
      <c r="D54" s="4" t="str">
        <f t="shared" si="0"/>
        <v/>
      </c>
      <c r="E54" s="7"/>
    </row>
    <row r="55" spans="1:5" x14ac:dyDescent="0.2">
      <c r="A55" s="244"/>
      <c r="D55" s="4" t="str">
        <f t="shared" si="0"/>
        <v/>
      </c>
      <c r="E55" s="7"/>
    </row>
    <row r="56" spans="1:5" ht="14.25" x14ac:dyDescent="0.2">
      <c r="A56" s="244"/>
      <c r="B56" s="252"/>
      <c r="C56" s="253"/>
      <c r="D56" s="254"/>
      <c r="E56" s="7"/>
    </row>
    <row r="57" spans="1:5" ht="15.75" x14ac:dyDescent="0.25">
      <c r="A57" s="244"/>
      <c r="B57" s="711" t="s">
        <v>271</v>
      </c>
      <c r="C57" s="711"/>
      <c r="D57" s="711"/>
      <c r="E57" s="244"/>
    </row>
    <row r="58" spans="1:5" hidden="1" x14ac:dyDescent="0.2">
      <c r="A58" s="244"/>
      <c r="B58" s="708" t="s">
        <v>272</v>
      </c>
      <c r="C58" s="708"/>
      <c r="D58" s="8" t="e">
        <f>AVERAGE(D5:D55)</f>
        <v>#DIV/0!</v>
      </c>
      <c r="E58" s="244"/>
    </row>
    <row r="59" spans="1:5" hidden="1" x14ac:dyDescent="0.2">
      <c r="A59" s="244"/>
      <c r="B59" s="708" t="s">
        <v>273</v>
      </c>
      <c r="C59" s="708"/>
      <c r="D59" s="8" t="e">
        <f>VAR(D5:D55)</f>
        <v>#DIV/0!</v>
      </c>
      <c r="E59" s="244"/>
    </row>
    <row r="60" spans="1:5" x14ac:dyDescent="0.2">
      <c r="A60" s="244"/>
      <c r="B60" s="708" t="s">
        <v>274</v>
      </c>
      <c r="C60" s="708"/>
      <c r="D60" s="5">
        <v>4</v>
      </c>
      <c r="E60" s="244"/>
    </row>
    <row r="61" spans="1:5" x14ac:dyDescent="0.2">
      <c r="A61" s="244"/>
      <c r="B61" s="421"/>
      <c r="C61" s="421" t="s">
        <v>275</v>
      </c>
      <c r="D61" s="1">
        <v>0.99</v>
      </c>
      <c r="E61" s="244"/>
    </row>
    <row r="62" spans="1:5" x14ac:dyDescent="0.2">
      <c r="A62" s="244"/>
      <c r="B62" s="421"/>
      <c r="C62" s="421" t="s">
        <v>276</v>
      </c>
      <c r="D62" s="1">
        <v>0.95</v>
      </c>
      <c r="E62" s="244"/>
    </row>
    <row r="63" spans="1:5" hidden="1" x14ac:dyDescent="0.2">
      <c r="A63" s="244"/>
      <c r="B63" s="708" t="s">
        <v>277</v>
      </c>
      <c r="C63" s="708"/>
      <c r="D63" s="8" t="e">
        <f>EXP(D58+D59/2)</f>
        <v>#DIV/0!</v>
      </c>
      <c r="E63" s="244"/>
    </row>
    <row r="64" spans="1:5" hidden="1" x14ac:dyDescent="0.2">
      <c r="A64" s="244"/>
      <c r="B64" s="708" t="s">
        <v>278</v>
      </c>
      <c r="C64" s="708"/>
      <c r="D64" s="8" t="e">
        <f>(EXP((2*D58)+D59))*(EXP(D59)-1)</f>
        <v>#DIV/0!</v>
      </c>
      <c r="E64" s="244"/>
    </row>
    <row r="65" spans="1:6" hidden="1" x14ac:dyDescent="0.2">
      <c r="A65" s="244"/>
      <c r="B65" s="708" t="s">
        <v>279</v>
      </c>
      <c r="C65" s="708"/>
      <c r="D65" s="8" t="e">
        <f>LN(D64/(D60*(D63^2))+1)</f>
        <v>#DIV/0!</v>
      </c>
      <c r="E65" s="244"/>
    </row>
    <row r="66" spans="1:6" hidden="1" x14ac:dyDescent="0.2">
      <c r="A66" s="244"/>
      <c r="B66" s="708" t="s">
        <v>280</v>
      </c>
      <c r="C66" s="708"/>
      <c r="D66" s="8" t="e">
        <f>LN(D63)-(D65*0.5)</f>
        <v>#DIV/0!</v>
      </c>
      <c r="E66" s="244"/>
    </row>
    <row r="67" spans="1:6" hidden="1" x14ac:dyDescent="0.2">
      <c r="A67" s="244"/>
      <c r="B67" s="708" t="s">
        <v>281</v>
      </c>
      <c r="C67" s="708"/>
      <c r="D67" s="8" t="e">
        <f>D64/D60</f>
        <v>#DIV/0!</v>
      </c>
      <c r="E67" s="244"/>
    </row>
    <row r="68" spans="1:6" hidden="1" x14ac:dyDescent="0.2">
      <c r="A68" s="244"/>
      <c r="B68" s="708" t="s">
        <v>282</v>
      </c>
      <c r="C68" s="708"/>
      <c r="D68" s="8" t="e">
        <f>EXP(D66+(NORMSINV(D62)*D65^0.5))</f>
        <v>#DIV/0!</v>
      </c>
      <c r="E68" s="244"/>
      <c r="F68" s="244" t="s">
        <v>283</v>
      </c>
    </row>
    <row r="69" spans="1:6" hidden="1" x14ac:dyDescent="0.2">
      <c r="A69" s="244"/>
      <c r="B69" s="708" t="s">
        <v>284</v>
      </c>
      <c r="C69" s="708"/>
      <c r="D69" s="8" t="e">
        <f>(D63+(NORMSINV(D62)*(D67^0.5)))</f>
        <v>#DIV/0!</v>
      </c>
      <c r="E69" s="244"/>
      <c r="F69" s="244" t="s">
        <v>285</v>
      </c>
    </row>
    <row r="70" spans="1:6" x14ac:dyDescent="0.2">
      <c r="A70" s="244"/>
      <c r="B70" s="421"/>
      <c r="C70" s="421"/>
      <c r="D70" s="254"/>
      <c r="E70" s="244"/>
    </row>
    <row r="71" spans="1:6" x14ac:dyDescent="0.2">
      <c r="A71" s="244"/>
      <c r="B71" s="707" t="s">
        <v>286</v>
      </c>
      <c r="C71" s="707"/>
      <c r="D71" s="6" t="e">
        <f>EXP(D58+(NORMSINV(D61)*(D59^0.5)))</f>
        <v>#DIV/0!</v>
      </c>
      <c r="E71" s="244"/>
    </row>
    <row r="72" spans="1:6" x14ac:dyDescent="0.2">
      <c r="A72" s="244"/>
      <c r="B72" s="707" t="s">
        <v>287</v>
      </c>
      <c r="C72" s="707"/>
      <c r="D72" s="6" t="e">
        <f>IF(D60&lt;=10,D68,D69)</f>
        <v>#DIV/0!</v>
      </c>
      <c r="E72" s="244"/>
    </row>
    <row r="73" spans="1:6" x14ac:dyDescent="0.2">
      <c r="A73" s="244"/>
      <c r="B73" s="244"/>
      <c r="C73" s="244"/>
      <c r="D73" s="255"/>
      <c r="E73" s="244"/>
    </row>
    <row r="77" spans="1:6" x14ac:dyDescent="0.2">
      <c r="F77" s="244" t="s">
        <v>288</v>
      </c>
    </row>
  </sheetData>
  <mergeCells count="16">
    <mergeCell ref="B63:C63"/>
    <mergeCell ref="B1:D1"/>
    <mergeCell ref="B3:D3"/>
    <mergeCell ref="B2:D2"/>
    <mergeCell ref="B57:D57"/>
    <mergeCell ref="B58:C58"/>
    <mergeCell ref="B59:C59"/>
    <mergeCell ref="B60:C60"/>
    <mergeCell ref="B72:C72"/>
    <mergeCell ref="B68:C68"/>
    <mergeCell ref="B69:C69"/>
    <mergeCell ref="B64:C64"/>
    <mergeCell ref="B65:C65"/>
    <mergeCell ref="B66:C66"/>
    <mergeCell ref="B67:C67"/>
    <mergeCell ref="B71:C71"/>
  </mergeCells>
  <pageMargins left="0.7" right="0.7" top="0.5" bottom="0.25" header="0.3" footer="0.3"/>
  <pageSetup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1:O33"/>
  <sheetViews>
    <sheetView topLeftCell="D1" zoomScale="110" zoomScaleNormal="110" workbookViewId="0">
      <selection activeCell="K38" sqref="K38"/>
    </sheetView>
  </sheetViews>
  <sheetFormatPr defaultColWidth="8.75" defaultRowHeight="12.75" x14ac:dyDescent="0.2"/>
  <cols>
    <col min="1" max="1" width="3.75" style="259" customWidth="1"/>
    <col min="2" max="2" width="8.75" style="259"/>
    <col min="3" max="3" width="9" style="259" bestFit="1" customWidth="1"/>
    <col min="4" max="4" width="9" style="259" customWidth="1"/>
    <col min="5" max="10" width="9" style="259" bestFit="1" customWidth="1"/>
    <col min="11" max="11" width="10.375" style="259" bestFit="1" customWidth="1"/>
    <col min="12" max="16384" width="8.75" style="259"/>
  </cols>
  <sheetData>
    <row r="1" spans="2:11" ht="13.5" thickBot="1" x14ac:dyDescent="0.25"/>
    <row r="2" spans="2:11" x14ac:dyDescent="0.2">
      <c r="B2" s="260"/>
      <c r="C2" s="261" t="s">
        <v>289</v>
      </c>
      <c r="D2" s="262"/>
      <c r="E2" s="262"/>
      <c r="F2" s="262"/>
      <c r="G2" s="262"/>
      <c r="H2" s="262"/>
      <c r="I2" s="262"/>
      <c r="J2" s="263"/>
    </row>
    <row r="3" spans="2:11" x14ac:dyDescent="0.2">
      <c r="B3" s="264"/>
      <c r="C3" s="712" t="s">
        <v>250</v>
      </c>
      <c r="D3" s="712"/>
      <c r="E3" s="712"/>
      <c r="F3" s="712"/>
      <c r="G3" s="712"/>
      <c r="H3" s="712"/>
      <c r="I3" s="712"/>
      <c r="J3" s="713"/>
    </row>
    <row r="4" spans="2:11" x14ac:dyDescent="0.2">
      <c r="B4" s="265" t="s">
        <v>193</v>
      </c>
      <c r="C4" s="266">
        <v>10</v>
      </c>
      <c r="D4" s="266">
        <v>12</v>
      </c>
      <c r="E4" s="266">
        <v>14</v>
      </c>
      <c r="F4" s="266">
        <v>16</v>
      </c>
      <c r="G4" s="266">
        <v>18</v>
      </c>
      <c r="H4" s="266">
        <v>20</v>
      </c>
      <c r="I4" s="266">
        <v>22</v>
      </c>
      <c r="J4" s="267">
        <v>24</v>
      </c>
      <c r="K4" s="259">
        <v>1999</v>
      </c>
    </row>
    <row r="5" spans="2:11" x14ac:dyDescent="0.2">
      <c r="B5" s="264">
        <v>6.6</v>
      </c>
      <c r="C5" s="268">
        <f>MIN((0.275/(1+10^(7.204-$B5))+39/(1+10^($B5-7.204))),0.7249*(0.0114/(1+10^(7.204-$B5))+1.6181/(1+10^($B5-7.204)))*23.12*10^(0.036*(20-C$4)))</f>
        <v>31.282640661656551</v>
      </c>
      <c r="D5" s="268">
        <f t="shared" ref="D5:J5" si="0">MIN((0.275/(1+10^(7.204-$B5))+39/(1+10^($B5-7.204))),0.7249*(0.0114/(1+10^(7.204-$B5))+1.6181/(1+10^($B5-7.204)))*23.12*10^(0.036*(20-D$4)))</f>
        <v>31.282640661656551</v>
      </c>
      <c r="E5" s="268">
        <f t="shared" si="0"/>
        <v>31.282640661656551</v>
      </c>
      <c r="F5" s="268">
        <f t="shared" si="0"/>
        <v>30.30466175036003</v>
      </c>
      <c r="G5" s="268">
        <f t="shared" si="0"/>
        <v>25.674940211162969</v>
      </c>
      <c r="H5" s="268">
        <f t="shared" si="0"/>
        <v>21.752513203318021</v>
      </c>
      <c r="I5" s="268">
        <f t="shared" si="0"/>
        <v>18.42932551230631</v>
      </c>
      <c r="J5" s="269">
        <f t="shared" si="0"/>
        <v>15.613829798146597</v>
      </c>
      <c r="K5" s="268">
        <v>31.282640661656551</v>
      </c>
    </row>
    <row r="6" spans="2:11" x14ac:dyDescent="0.2">
      <c r="B6" s="264">
        <v>6.8</v>
      </c>
      <c r="C6" s="268">
        <f t="shared" ref="C6:J15" si="1">MIN((0.275/(1+10^(7.204-$B6))+39/(1+10^($B6-7.204))),0.7249*(0.0114/(1+10^(7.204-$B6))+1.6181/(1+10^($B6-7.204)))*23.12*10^(0.036*(20-C$4)))</f>
        <v>28.045660272184847</v>
      </c>
      <c r="D6" s="268">
        <f t="shared" si="1"/>
        <v>28.045660272184847</v>
      </c>
      <c r="E6" s="268">
        <f t="shared" si="1"/>
        <v>28.045660272184847</v>
      </c>
      <c r="F6" s="268">
        <f t="shared" si="1"/>
        <v>27.16885446267678</v>
      </c>
      <c r="G6" s="268">
        <f t="shared" si="1"/>
        <v>23.018198311575851</v>
      </c>
      <c r="H6" s="268">
        <f t="shared" si="1"/>
        <v>19.50164863369185</v>
      </c>
      <c r="I6" s="268">
        <f t="shared" si="1"/>
        <v>16.522331343401241</v>
      </c>
      <c r="J6" s="269">
        <f t="shared" si="1"/>
        <v>13.998172059643961</v>
      </c>
      <c r="K6" s="268">
        <v>28.045660272184847</v>
      </c>
    </row>
    <row r="7" spans="2:11" x14ac:dyDescent="0.2">
      <c r="B7" s="264">
        <v>7</v>
      </c>
      <c r="C7" s="268">
        <f t="shared" si="1"/>
        <v>24.103236944998315</v>
      </c>
      <c r="D7" s="268">
        <f t="shared" si="1"/>
        <v>24.103236944998315</v>
      </c>
      <c r="E7" s="268">
        <f t="shared" si="1"/>
        <v>24.103236944998315</v>
      </c>
      <c r="F7" s="268">
        <f t="shared" si="1"/>
        <v>23.349653135188458</v>
      </c>
      <c r="G7" s="268">
        <f t="shared" si="1"/>
        <v>19.782466246805587</v>
      </c>
      <c r="H7" s="268">
        <f t="shared" si="1"/>
        <v>16.760247723604728</v>
      </c>
      <c r="I7" s="268">
        <f t="shared" si="1"/>
        <v>14.199741339225451</v>
      </c>
      <c r="J7" s="269">
        <f t="shared" si="1"/>
        <v>12.030410136297309</v>
      </c>
      <c r="K7" s="268">
        <v>24.103236944998315</v>
      </c>
    </row>
    <row r="8" spans="2:11" x14ac:dyDescent="0.2">
      <c r="B8" s="264">
        <v>7.2</v>
      </c>
      <c r="C8" s="268">
        <f t="shared" si="1"/>
        <v>19.726666977388103</v>
      </c>
      <c r="D8" s="268">
        <f t="shared" si="1"/>
        <v>19.726666977388103</v>
      </c>
      <c r="E8" s="268">
        <f t="shared" si="1"/>
        <v>19.726666977388103</v>
      </c>
      <c r="F8" s="268">
        <f t="shared" si="1"/>
        <v>19.109874592159468</v>
      </c>
      <c r="G8" s="268">
        <f t="shared" si="1"/>
        <v>16.190409635266352</v>
      </c>
      <c r="H8" s="268">
        <f t="shared" si="1"/>
        <v>13.716958889163708</v>
      </c>
      <c r="I8" s="268">
        <f t="shared" si="1"/>
        <v>11.621383609539036</v>
      </c>
      <c r="J8" s="269">
        <f t="shared" si="1"/>
        <v>9.8459547842456701</v>
      </c>
      <c r="K8" s="268">
        <v>19.726666977388103</v>
      </c>
    </row>
    <row r="9" spans="2:11" x14ac:dyDescent="0.2">
      <c r="B9" s="264">
        <v>7.4</v>
      </c>
      <c r="C9" s="268">
        <f t="shared" si="1"/>
        <v>15.340966537763</v>
      </c>
      <c r="D9" s="268">
        <f t="shared" si="1"/>
        <v>15.340966537763</v>
      </c>
      <c r="E9" s="268">
        <f t="shared" si="1"/>
        <v>15.340966537763</v>
      </c>
      <c r="F9" s="268">
        <f t="shared" si="1"/>
        <v>14.861250953628069</v>
      </c>
      <c r="G9" s="268">
        <f t="shared" si="1"/>
        <v>12.590859216336783</v>
      </c>
      <c r="H9" s="268">
        <f t="shared" si="1"/>
        <v>10.667321095665308</v>
      </c>
      <c r="I9" s="268">
        <f t="shared" si="1"/>
        <v>9.0376468676879522</v>
      </c>
      <c r="J9" s="269">
        <f t="shared" si="1"/>
        <v>7.656942185627126</v>
      </c>
      <c r="K9" s="268">
        <v>15.340966537763</v>
      </c>
    </row>
    <row r="10" spans="2:11" x14ac:dyDescent="0.2">
      <c r="B10" s="264">
        <v>7.6</v>
      </c>
      <c r="C10" s="268">
        <f t="shared" si="1"/>
        <v>11.374622732369239</v>
      </c>
      <c r="D10" s="268">
        <f t="shared" si="1"/>
        <v>11.374622732369239</v>
      </c>
      <c r="E10" s="268">
        <f t="shared" si="1"/>
        <v>11.374622732369239</v>
      </c>
      <c r="F10" s="268">
        <f t="shared" si="1"/>
        <v>11.018876791935664</v>
      </c>
      <c r="G10" s="268">
        <f t="shared" si="1"/>
        <v>9.335494491165484</v>
      </c>
      <c r="H10" s="268">
        <f t="shared" si="1"/>
        <v>7.9092868574739157</v>
      </c>
      <c r="I10" s="268">
        <f t="shared" si="1"/>
        <v>6.7009646519538295</v>
      </c>
      <c r="J10" s="269">
        <f t="shared" si="1"/>
        <v>5.677240954322385</v>
      </c>
      <c r="K10" s="268">
        <v>11.4</v>
      </c>
    </row>
    <row r="11" spans="2:11" x14ac:dyDescent="0.2">
      <c r="B11" s="264">
        <v>7.8</v>
      </c>
      <c r="C11" s="268">
        <f t="shared" si="1"/>
        <v>8.1068188117493563</v>
      </c>
      <c r="D11" s="268">
        <f t="shared" si="1"/>
        <v>8.1068188117493563</v>
      </c>
      <c r="E11" s="268">
        <f t="shared" si="1"/>
        <v>8.1068188117493563</v>
      </c>
      <c r="F11" s="268">
        <f t="shared" si="1"/>
        <v>7.8532093747561138</v>
      </c>
      <c r="G11" s="268">
        <f t="shared" si="1"/>
        <v>6.6534542712793128</v>
      </c>
      <c r="H11" s="268">
        <f t="shared" si="1"/>
        <v>5.6369888573586779</v>
      </c>
      <c r="I11" s="268">
        <f t="shared" si="1"/>
        <v>4.7758114931593481</v>
      </c>
      <c r="J11" s="269">
        <f t="shared" si="1"/>
        <v>4.0461984217723357</v>
      </c>
      <c r="K11" s="268">
        <v>8.1068188117493563</v>
      </c>
    </row>
    <row r="12" spans="2:11" x14ac:dyDescent="0.2">
      <c r="B12" s="264">
        <v>8</v>
      </c>
      <c r="C12" s="268">
        <f t="shared" si="1"/>
        <v>5.6151073131663809</v>
      </c>
      <c r="D12" s="268">
        <f t="shared" si="1"/>
        <v>5.6151073131663809</v>
      </c>
      <c r="E12" s="268">
        <f t="shared" si="1"/>
        <v>5.6151073131663809</v>
      </c>
      <c r="F12" s="268">
        <f t="shared" si="1"/>
        <v>5.4393773041404883</v>
      </c>
      <c r="G12" s="268">
        <f t="shared" si="1"/>
        <v>4.6083895679219946</v>
      </c>
      <c r="H12" s="268">
        <f t="shared" si="1"/>
        <v>3.9043539769830518</v>
      </c>
      <c r="I12" s="268">
        <f t="shared" si="1"/>
        <v>3.3078757238089049</v>
      </c>
      <c r="J12" s="269">
        <f t="shared" si="1"/>
        <v>2.8025229957810724</v>
      </c>
      <c r="K12" s="268">
        <v>5.6151073131663809</v>
      </c>
    </row>
    <row r="13" spans="2:11" x14ac:dyDescent="0.2">
      <c r="B13" s="264">
        <v>8.1999999999999993</v>
      </c>
      <c r="C13" s="268">
        <f t="shared" si="1"/>
        <v>3.8250427156821876</v>
      </c>
      <c r="D13" s="268">
        <f t="shared" si="1"/>
        <v>3.8250427156821876</v>
      </c>
      <c r="E13" s="268">
        <f t="shared" si="1"/>
        <v>3.8250427156821876</v>
      </c>
      <c r="F13" s="268">
        <f t="shared" si="1"/>
        <v>3.7052618833390518</v>
      </c>
      <c r="G13" s="268">
        <f t="shared" si="1"/>
        <v>3.1391994441350612</v>
      </c>
      <c r="H13" s="268">
        <f t="shared" si="1"/>
        <v>2.6596158275261454</v>
      </c>
      <c r="I13" s="268">
        <f t="shared" si="1"/>
        <v>2.2532994401623787</v>
      </c>
      <c r="J13" s="269">
        <f t="shared" si="1"/>
        <v>1.9090570579732258</v>
      </c>
      <c r="K13" s="268">
        <v>3.8250427156821876</v>
      </c>
    </row>
    <row r="14" spans="2:11" x14ac:dyDescent="0.2">
      <c r="B14" s="264">
        <v>8.4</v>
      </c>
      <c r="C14" s="268">
        <f t="shared" si="1"/>
        <v>2.5933586164354621</v>
      </c>
      <c r="D14" s="268">
        <f t="shared" si="1"/>
        <v>2.5933586164354621</v>
      </c>
      <c r="E14" s="268">
        <f t="shared" si="1"/>
        <v>2.5933586164354621</v>
      </c>
      <c r="F14" s="268">
        <f t="shared" si="1"/>
        <v>2.5120745575511978</v>
      </c>
      <c r="G14" s="268">
        <f t="shared" si="1"/>
        <v>2.1282984315224844</v>
      </c>
      <c r="H14" s="268">
        <f t="shared" si="1"/>
        <v>1.8031527766582816</v>
      </c>
      <c r="I14" s="268">
        <f t="shared" si="1"/>
        <v>1.5276804642686324</v>
      </c>
      <c r="J14" s="269">
        <f t="shared" si="1"/>
        <v>1.2942927693754191</v>
      </c>
      <c r="K14" s="268">
        <v>2.5933586164354621</v>
      </c>
    </row>
    <row r="15" spans="2:11" ht="13.5" thickBot="1" x14ac:dyDescent="0.25">
      <c r="B15" s="270">
        <v>8.6</v>
      </c>
      <c r="C15" s="271">
        <f t="shared" si="1"/>
        <v>1.7708336918193919</v>
      </c>
      <c r="D15" s="271">
        <f t="shared" si="1"/>
        <v>1.7708336918193919</v>
      </c>
      <c r="E15" s="271">
        <f t="shared" si="1"/>
        <v>1.7708336918193919</v>
      </c>
      <c r="F15" s="271">
        <f t="shared" si="1"/>
        <v>1.7152579746329588</v>
      </c>
      <c r="G15" s="271">
        <f t="shared" si="1"/>
        <v>1.4532135784323186</v>
      </c>
      <c r="H15" s="271">
        <f t="shared" si="1"/>
        <v>1.231202382249216</v>
      </c>
      <c r="I15" s="271">
        <f t="shared" si="1"/>
        <v>1.0431084105967454</v>
      </c>
      <c r="J15" s="272">
        <f t="shared" si="1"/>
        <v>0.88375004137818813</v>
      </c>
      <c r="K15" s="268">
        <v>1.7708336918193919</v>
      </c>
    </row>
    <row r="16" spans="2:11" ht="13.5" thickBot="1" x14ac:dyDescent="0.25">
      <c r="C16" s="268"/>
      <c r="D16" s="268"/>
      <c r="E16" s="268"/>
      <c r="F16" s="268"/>
      <c r="G16" s="268"/>
      <c r="H16" s="268"/>
      <c r="I16" s="268"/>
      <c r="J16" s="268"/>
      <c r="K16" s="268"/>
    </row>
    <row r="17" spans="2:15" x14ac:dyDescent="0.2">
      <c r="B17" s="260"/>
      <c r="C17" s="273" t="s">
        <v>290</v>
      </c>
      <c r="D17" s="274"/>
      <c r="E17" s="274"/>
      <c r="F17" s="274"/>
      <c r="G17" s="274"/>
      <c r="H17" s="274"/>
      <c r="I17" s="274"/>
      <c r="J17" s="275"/>
      <c r="K17" s="268"/>
    </row>
    <row r="18" spans="2:15" x14ac:dyDescent="0.2">
      <c r="B18" s="265"/>
      <c r="C18" s="712" t="s">
        <v>250</v>
      </c>
      <c r="D18" s="712"/>
      <c r="E18" s="712"/>
      <c r="F18" s="712"/>
      <c r="G18" s="712"/>
      <c r="H18" s="712"/>
      <c r="I18" s="712"/>
      <c r="J18" s="713"/>
      <c r="K18" s="268">
        <v>1999</v>
      </c>
    </row>
    <row r="19" spans="2:15" x14ac:dyDescent="0.2">
      <c r="B19" s="265" t="s">
        <v>193</v>
      </c>
      <c r="C19" s="266">
        <v>10</v>
      </c>
      <c r="D19" s="266">
        <v>12</v>
      </c>
      <c r="E19" s="266">
        <v>14</v>
      </c>
      <c r="F19" s="266">
        <v>16</v>
      </c>
      <c r="G19" s="266">
        <v>18</v>
      </c>
      <c r="H19" s="266">
        <v>20</v>
      </c>
      <c r="I19" s="266">
        <v>22</v>
      </c>
      <c r="J19" s="267">
        <v>24</v>
      </c>
      <c r="K19" s="268">
        <v>16</v>
      </c>
      <c r="L19" s="259">
        <v>18</v>
      </c>
      <c r="M19" s="259">
        <v>20</v>
      </c>
      <c r="N19" s="259">
        <v>22</v>
      </c>
      <c r="O19" s="259">
        <v>24</v>
      </c>
    </row>
    <row r="20" spans="2:15" x14ac:dyDescent="0.2">
      <c r="B20" s="264">
        <v>6.6</v>
      </c>
      <c r="C20" s="268">
        <f>0.8876*(0.0278/(1+10^(7.688-$B20))+1.1994/(1+10^($B20-7.688)))*(2.126*10^(0.028*(20-MAX(C$19,7))))</f>
        <v>3.9946225255796586</v>
      </c>
      <c r="D20" s="268">
        <f t="shared" ref="D20:J20" si="2">0.8876*(0.0278/(1+10^(7.688-$B20))+1.1994/(1+10^($B20-7.688)))*(2.126*10^(0.028*(20-MAX(D$19,7))))</f>
        <v>3.5113631462243746</v>
      </c>
      <c r="E20" s="268">
        <f t="shared" si="2"/>
        <v>3.0865672703013622</v>
      </c>
      <c r="F20" s="268">
        <f t="shared" si="2"/>
        <v>2.7131621303081359</v>
      </c>
      <c r="G20" s="268">
        <f t="shared" si="2"/>
        <v>2.3849306043537011</v>
      </c>
      <c r="H20" s="268">
        <f t="shared" si="2"/>
        <v>2.0964077023059926</v>
      </c>
      <c r="I20" s="268">
        <f t="shared" si="2"/>
        <v>1.8427895747846648</v>
      </c>
      <c r="J20" s="269">
        <f t="shared" si="2"/>
        <v>1.6198535300169312</v>
      </c>
      <c r="K20" s="268">
        <v>5.9672705443934122</v>
      </c>
      <c r="L20" s="259">
        <v>5.2453651725434973</v>
      </c>
      <c r="M20" s="259">
        <v>4.6107940956662512</v>
      </c>
      <c r="N20" s="259">
        <v>4.0529918305615293</v>
      </c>
      <c r="O20" s="259">
        <v>3.5626710795952086</v>
      </c>
    </row>
    <row r="21" spans="2:15" x14ac:dyDescent="0.2">
      <c r="B21" s="264">
        <v>6.8</v>
      </c>
      <c r="C21" s="268">
        <f t="shared" ref="C21:J30" si="3">0.8876*(0.0278/(1+10^(7.688-$B21))+1.1994/(1+10^($B21-7.688)))*(2.126*10^(0.028*(20-MAX(C$19,7))))</f>
        <v>3.829923470553128</v>
      </c>
      <c r="D21" s="268">
        <f t="shared" si="3"/>
        <v>3.3665889683552854</v>
      </c>
      <c r="E21" s="268">
        <f t="shared" si="3"/>
        <v>2.9593075080987532</v>
      </c>
      <c r="F21" s="268">
        <f t="shared" si="3"/>
        <v>2.6012979338454989</v>
      </c>
      <c r="G21" s="268">
        <f t="shared" si="3"/>
        <v>2.2865994568358494</v>
      </c>
      <c r="H21" s="268">
        <f t="shared" si="3"/>
        <v>2.0099724095319815</v>
      </c>
      <c r="I21" s="268">
        <f t="shared" si="3"/>
        <v>1.7668110061874391</v>
      </c>
      <c r="J21" s="269">
        <f t="shared" si="3"/>
        <v>1.55306665742339</v>
      </c>
      <c r="K21" s="268">
        <v>5.7212449198066624</v>
      </c>
      <c r="L21" s="259">
        <v>5.029103108814363</v>
      </c>
      <c r="M21" s="259">
        <v>4.4206948721120272</v>
      </c>
      <c r="N21" s="259">
        <v>3.8858903326252978</v>
      </c>
      <c r="O21" s="259">
        <v>3.4157851003130917</v>
      </c>
    </row>
    <row r="22" spans="2:15" x14ac:dyDescent="0.2">
      <c r="B22" s="264">
        <v>7</v>
      </c>
      <c r="C22" s="268">
        <f t="shared" si="3"/>
        <v>3.595634287371253</v>
      </c>
      <c r="D22" s="268">
        <f t="shared" si="3"/>
        <v>3.1606435008885017</v>
      </c>
      <c r="E22" s="268">
        <f t="shared" si="3"/>
        <v>2.7782768049561879</v>
      </c>
      <c r="F22" s="268">
        <f t="shared" si="3"/>
        <v>2.4421678695454565</v>
      </c>
      <c r="G22" s="268">
        <f t="shared" si="3"/>
        <v>2.1467205472113657</v>
      </c>
      <c r="H22" s="268">
        <f t="shared" si="3"/>
        <v>1.8870156983423079</v>
      </c>
      <c r="I22" s="268">
        <f t="shared" si="3"/>
        <v>1.6587292884562441</v>
      </c>
      <c r="J22" s="269">
        <f t="shared" si="3"/>
        <v>1.4580603938799097</v>
      </c>
      <c r="K22" s="268">
        <v>5.3712663323948835</v>
      </c>
      <c r="L22" s="259">
        <v>4.7214640500707432</v>
      </c>
      <c r="M22" s="259">
        <v>4.1502732124197257</v>
      </c>
      <c r="N22" s="259">
        <v>3.6481836047169867</v>
      </c>
      <c r="O22" s="259">
        <v>3.2068355340794938</v>
      </c>
    </row>
    <row r="23" spans="2:15" x14ac:dyDescent="0.2">
      <c r="B23" s="264">
        <v>7.2</v>
      </c>
      <c r="C23" s="268">
        <f t="shared" si="3"/>
        <v>3.2791420506221898</v>
      </c>
      <c r="D23" s="268">
        <f t="shared" si="3"/>
        <v>2.8824396983839042</v>
      </c>
      <c r="E23" s="268">
        <f t="shared" si="3"/>
        <v>2.5337293982866744</v>
      </c>
      <c r="F23" s="268">
        <f t="shared" si="3"/>
        <v>2.2272051926503549</v>
      </c>
      <c r="G23" s="268">
        <f t="shared" si="3"/>
        <v>1.9577635139423293</v>
      </c>
      <c r="H23" s="268">
        <f t="shared" si="3"/>
        <v>1.7209182113852624</v>
      </c>
      <c r="I23" s="268">
        <f t="shared" si="3"/>
        <v>1.5127258574319771</v>
      </c>
      <c r="J23" s="269">
        <f t="shared" si="3"/>
        <v>1.3297200904750139</v>
      </c>
      <c r="K23" s="268">
        <v>4.8984937338483858</v>
      </c>
      <c r="L23" s="259">
        <v>4.3058862906077238</v>
      </c>
      <c r="M23" s="259">
        <v>3.7849710043576024</v>
      </c>
      <c r="N23" s="259">
        <v>3.3270747383823394</v>
      </c>
      <c r="O23" s="259">
        <v>2.9245736102173003</v>
      </c>
    </row>
    <row r="24" spans="2:15" x14ac:dyDescent="0.2">
      <c r="B24" s="264">
        <v>7.4</v>
      </c>
      <c r="C24" s="268">
        <f t="shared" si="3"/>
        <v>2.8801963208538197</v>
      </c>
      <c r="D24" s="268">
        <f t="shared" si="3"/>
        <v>2.531757418923978</v>
      </c>
      <c r="E24" s="268">
        <f t="shared" si="3"/>
        <v>2.2254717783878184</v>
      </c>
      <c r="F24" s="268">
        <f t="shared" si="3"/>
        <v>1.9562398037745643</v>
      </c>
      <c r="G24" s="268">
        <f t="shared" si="3"/>
        <v>1.7195788358386725</v>
      </c>
      <c r="H24" s="268">
        <f t="shared" si="3"/>
        <v>1.5115485161680322</v>
      </c>
      <c r="I24" s="268">
        <f t="shared" si="3"/>
        <v>1.3286851809940121</v>
      </c>
      <c r="J24" s="269">
        <f t="shared" si="3"/>
        <v>1.1679441918732556</v>
      </c>
      <c r="K24" s="268">
        <v>4.3025530204868607</v>
      </c>
      <c r="L24" s="259">
        <v>3.7820409848666836</v>
      </c>
      <c r="M24" s="259">
        <v>3.3244991852750689</v>
      </c>
      <c r="N24" s="259">
        <v>2.9223096410427152</v>
      </c>
      <c r="O24" s="259">
        <v>2.568775975628526</v>
      </c>
    </row>
    <row r="25" spans="2:15" x14ac:dyDescent="0.2">
      <c r="B25" s="264">
        <v>7.6</v>
      </c>
      <c r="C25" s="268">
        <f t="shared" si="3"/>
        <v>2.4189815407858242</v>
      </c>
      <c r="D25" s="268">
        <f t="shared" si="3"/>
        <v>2.1263392421490055</v>
      </c>
      <c r="E25" s="268">
        <f t="shared" si="3"/>
        <v>1.8691000722700939</v>
      </c>
      <c r="F25" s="268">
        <f t="shared" si="3"/>
        <v>1.6429810497356456</v>
      </c>
      <c r="G25" s="268">
        <f t="shared" si="3"/>
        <v>1.4442173374440754</v>
      </c>
      <c r="H25" s="268">
        <f t="shared" si="3"/>
        <v>1.2694995588108897</v>
      </c>
      <c r="I25" s="268">
        <f t="shared" si="3"/>
        <v>1.1159186973016455</v>
      </c>
      <c r="J25" s="269">
        <f t="shared" si="3"/>
        <v>0.98091766188073426</v>
      </c>
      <c r="K25" s="268">
        <v>3.6</v>
      </c>
      <c r="L25" s="259">
        <v>3.1764318018400015</v>
      </c>
      <c r="M25" s="259">
        <v>2.7921550769950589</v>
      </c>
      <c r="N25" s="259">
        <v>2.4543671831623284</v>
      </c>
      <c r="O25" s="259">
        <v>2.157444018570478</v>
      </c>
    </row>
    <row r="26" spans="2:15" x14ac:dyDescent="0.2">
      <c r="B26" s="264">
        <v>7.8</v>
      </c>
      <c r="C26" s="268">
        <f t="shared" si="3"/>
        <v>1.9361997294014259</v>
      </c>
      <c r="D26" s="268">
        <f t="shared" si="3"/>
        <v>1.7019631592257183</v>
      </c>
      <c r="E26" s="268">
        <f t="shared" si="3"/>
        <v>1.496063939776034</v>
      </c>
      <c r="F26" s="268">
        <f t="shared" si="3"/>
        <v>1.3150738896818581</v>
      </c>
      <c r="G26" s="268">
        <f t="shared" si="3"/>
        <v>1.1559795603267276</v>
      </c>
      <c r="H26" s="268">
        <f t="shared" si="3"/>
        <v>1.0161320625234591</v>
      </c>
      <c r="I26" s="268">
        <f t="shared" si="3"/>
        <v>0.89320296303192848</v>
      </c>
      <c r="J26" s="269">
        <f t="shared" si="3"/>
        <v>0.7851455166051291</v>
      </c>
      <c r="K26" s="268">
        <v>2.8924213656183744</v>
      </c>
      <c r="L26" s="259">
        <v>2.5425035085412868</v>
      </c>
      <c r="M26" s="259">
        <v>2.234917833129316</v>
      </c>
      <c r="N26" s="259">
        <v>1.9645430985875574</v>
      </c>
      <c r="O26" s="259">
        <v>1.7268776189431789</v>
      </c>
    </row>
    <row r="27" spans="2:15" x14ac:dyDescent="0.2">
      <c r="B27" s="264">
        <v>8</v>
      </c>
      <c r="C27" s="268">
        <f t="shared" si="3"/>
        <v>1.4806448498297418</v>
      </c>
      <c r="D27" s="268">
        <f t="shared" si="3"/>
        <v>1.3015201624300261</v>
      </c>
      <c r="E27" s="268">
        <f t="shared" si="3"/>
        <v>1.1440655288853829</v>
      </c>
      <c r="F27" s="268">
        <f t="shared" si="3"/>
        <v>1.0056593606202862</v>
      </c>
      <c r="G27" s="268">
        <f t="shared" si="3"/>
        <v>0.88399722224698174</v>
      </c>
      <c r="H27" s="268">
        <f t="shared" si="3"/>
        <v>0.77705346317105251</v>
      </c>
      <c r="I27" s="268">
        <f t="shared" si="3"/>
        <v>0.68304749090877348</v>
      </c>
      <c r="J27" s="269">
        <f t="shared" si="3"/>
        <v>0.60041412457365062</v>
      </c>
      <c r="K27" s="268">
        <v>2.2119185311478859</v>
      </c>
      <c r="L27" s="259">
        <v>1.9443261942744876</v>
      </c>
      <c r="M27" s="259">
        <v>1.7091065048313752</v>
      </c>
      <c r="N27" s="259">
        <v>1.5023431014089113</v>
      </c>
      <c r="O27" s="259">
        <v>1.3205934141439777</v>
      </c>
    </row>
    <row r="28" spans="2:15" x14ac:dyDescent="0.2">
      <c r="B28" s="264">
        <v>8.1999999999999993</v>
      </c>
      <c r="C28" s="268">
        <f t="shared" si="3"/>
        <v>1.0909783561540762</v>
      </c>
      <c r="D28" s="268">
        <f t="shared" si="3"/>
        <v>0.95899454043457688</v>
      </c>
      <c r="E28" s="268">
        <f t="shared" si="3"/>
        <v>0.84297779455987909</v>
      </c>
      <c r="F28" s="268">
        <f t="shared" si="3"/>
        <v>0.74099646260657304</v>
      </c>
      <c r="G28" s="268">
        <f t="shared" si="3"/>
        <v>0.65135257552321202</v>
      </c>
      <c r="H28" s="268">
        <f t="shared" si="3"/>
        <v>0.57255358028069248</v>
      </c>
      <c r="I28" s="268">
        <f t="shared" si="3"/>
        <v>0.50328748915886812</v>
      </c>
      <c r="J28" s="269">
        <f t="shared" si="3"/>
        <v>0.44240103540992465</v>
      </c>
      <c r="K28" s="268">
        <v>1.6298390379070711</v>
      </c>
      <c r="L28" s="259">
        <v>1.4326652131303006</v>
      </c>
      <c r="M28" s="259">
        <v>1.2593449814218522</v>
      </c>
      <c r="N28" s="259">
        <v>1.1069925951277797</v>
      </c>
      <c r="O28" s="259">
        <v>0.97307141708237321</v>
      </c>
    </row>
    <row r="29" spans="2:15" x14ac:dyDescent="0.2">
      <c r="B29" s="264">
        <v>8.4</v>
      </c>
      <c r="C29" s="268">
        <f t="shared" si="3"/>
        <v>0.78469612062120675</v>
      </c>
      <c r="D29" s="268">
        <f t="shared" si="3"/>
        <v>0.6897655588958842</v>
      </c>
      <c r="E29" s="268">
        <f t="shared" si="3"/>
        <v>0.6063194576039217</v>
      </c>
      <c r="F29" s="268">
        <f t="shared" si="3"/>
        <v>0.53296845562653594</v>
      </c>
      <c r="G29" s="268">
        <f t="shared" si="3"/>
        <v>0.46849127325630707</v>
      </c>
      <c r="H29" s="268">
        <f t="shared" si="3"/>
        <v>0.41181437813106464</v>
      </c>
      <c r="I29" s="268">
        <f t="shared" si="3"/>
        <v>0.36199411113191388</v>
      </c>
      <c r="J29" s="269">
        <f t="shared" si="3"/>
        <v>0.31820097464513381</v>
      </c>
      <c r="K29" s="268">
        <v>1.1723180261158272</v>
      </c>
      <c r="L29" s="259">
        <v>1.0304939418425489</v>
      </c>
      <c r="M29" s="259">
        <v>0.90582737833741633</v>
      </c>
      <c r="N29" s="259">
        <v>0.79624266192047732</v>
      </c>
      <c r="O29" s="259">
        <v>0.69991522868946099</v>
      </c>
    </row>
    <row r="30" spans="2:15" ht="13.5" thickBot="1" x14ac:dyDescent="0.25">
      <c r="B30" s="270">
        <v>8.6</v>
      </c>
      <c r="C30" s="271">
        <f t="shared" si="3"/>
        <v>0.55956867923915854</v>
      </c>
      <c r="D30" s="271">
        <f t="shared" si="3"/>
        <v>0.49187346876453891</v>
      </c>
      <c r="E30" s="271">
        <f t="shared" si="3"/>
        <v>0.43236785447574233</v>
      </c>
      <c r="F30" s="271">
        <f t="shared" si="3"/>
        <v>0.38006107963803659</v>
      </c>
      <c r="G30" s="271">
        <f t="shared" si="3"/>
        <v>0.33408224677289006</v>
      </c>
      <c r="H30" s="271">
        <f t="shared" si="3"/>
        <v>0.2936658173868224</v>
      </c>
      <c r="I30" s="271">
        <f t="shared" si="3"/>
        <v>0.25813886590656349</v>
      </c>
      <c r="J30" s="272">
        <f t="shared" si="3"/>
        <v>0.22690987560105758</v>
      </c>
      <c r="K30" s="268">
        <v>0.8360251471511414</v>
      </c>
      <c r="L30" s="259">
        <v>0.73488492898270674</v>
      </c>
      <c r="M30" s="259">
        <v>0.64598039985546463</v>
      </c>
      <c r="N30" s="259">
        <v>0.5678313169043715</v>
      </c>
      <c r="O30" s="259">
        <v>0.49913651332067616</v>
      </c>
    </row>
    <row r="33" spans="2:5" x14ac:dyDescent="0.2">
      <c r="B33" s="266"/>
      <c r="C33" s="266"/>
      <c r="D33" s="266"/>
      <c r="E33" s="266"/>
    </row>
  </sheetData>
  <mergeCells count="2">
    <mergeCell ref="C3:J3"/>
    <mergeCell ref="C18:J18"/>
  </mergeCells>
  <pageMargins left="0.75" right="0.75" top="1" bottom="1" header="0.5" footer="0.5"/>
  <headerFooter alignWithMargins="0">
    <oddHeader>&amp;A</oddHeader>
    <oddFooter>Page &amp;P</oddFooter>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9CC8800C0FDBD74BB7EF83F539002170" ma:contentTypeVersion="33" ma:contentTypeDescription="Create a new document." ma:contentTypeScope="" ma:versionID="28fddbb5f08fec717412a00bcc896c70">
  <xsd:schema xmlns:xsd="http://www.w3.org/2001/XMLSchema" xmlns:xs="http://www.w3.org/2001/XMLSchema" xmlns:p="http://schemas.microsoft.com/office/2006/metadata/properties" xmlns:ns1="http://schemas.microsoft.com/sharepoint/v3" xmlns:ns2="122d8a75-5caa-4c72-8be8-02ac38e9d51e" xmlns:ns3="a1a0681f-cb63-4b8d-afdc-dedbdb8d1bfa" targetNamespace="http://schemas.microsoft.com/office/2006/metadata/properties" ma:root="true" ma:fieldsID="e652297e519de1dceba2c7781ff14320" ns1:_="" ns2:_="" ns3:_="">
    <xsd:import namespace="http://schemas.microsoft.com/sharepoint/v3"/>
    <xsd:import namespace="122d8a75-5caa-4c72-8be8-02ac38e9d51e"/>
    <xsd:import namespace="a1a0681f-cb63-4b8d-afdc-dedbdb8d1bfa"/>
    <xsd:element name="properties">
      <xsd:complexType>
        <xsd:sequence>
          <xsd:element name="documentManagement">
            <xsd:complexType>
              <xsd:all>
                <xsd:element ref="ns1:PublishingStartDate" minOccurs="0"/>
                <xsd:element ref="ns1:PublishingExpirationDate" minOccurs="0"/>
                <xsd:element ref="ns2:Program" minOccurs="0"/>
                <xsd:element ref="ns3: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8" nillable="true" ma:displayName="Scheduling Start Date" ma:description="" ma:hidden="true" ma:internalName="PublishingStartDate">
      <xsd:simpleType>
        <xsd:restriction base="dms:Unknown"/>
      </xsd:simpleType>
    </xsd:element>
    <xsd:element name="PublishingExpirationDate" ma:index="9" nillable="true" ma:displayName="Scheduling End Date" ma:description=""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122d8a75-5caa-4c72-8be8-02ac38e9d51e" elementFormDefault="qualified">
    <xsd:import namespace="http://schemas.microsoft.com/office/2006/documentManagement/types"/>
    <xsd:import namespace="http://schemas.microsoft.com/office/infopath/2007/PartnerControls"/>
    <xsd:element name="Program" ma:index="10" nillable="true" ma:displayName="Program" ma:default="Select..." ma:format="Dropdown" ma:internalName="Program">
      <xsd:simpleType>
        <xsd:union memberTypes="dms:Text">
          <xsd:simpleType>
            <xsd:restriction base="dms:Choice">
              <xsd:enumeration value="Select..."/>
              <xsd:enumeration value="AQ Permits"/>
              <xsd:enumeration value="AQ Monitoring"/>
              <xsd:enumeration value="Air Toxics"/>
              <xsd:enumeration value="Air toxics emissions inventory"/>
              <xsd:enumeration value="Asbestos"/>
              <xsd:enumeration value="Burning"/>
              <xsd:enumeration value="CAO"/>
              <xsd:enumeration value="Clean Fuels"/>
              <xsd:enumeration value="Diesel"/>
              <xsd:enumeration value="Eco"/>
              <xsd:enumeration value="Gasoline"/>
              <xsd:enumeration value="GHG"/>
              <xsd:enumeration value="Heatsmart"/>
              <xsd:enumeration value="Lev/Zev/EV"/>
              <xsd:enumeration value="Odor"/>
              <xsd:enumeration value="Regional haze"/>
              <xsd:enumeration value="Wood stoves"/>
              <xsd:enumeration value="AQ Permitting"/>
            </xsd:restriction>
          </xsd:simpleType>
        </xsd:union>
      </xsd:simpleType>
    </xsd:element>
  </xsd:schema>
  <xsd:schema xmlns:xsd="http://www.w3.org/2001/XMLSchema" xmlns:xs="http://www.w3.org/2001/XMLSchema" xmlns:dms="http://schemas.microsoft.com/office/2006/documentManagement/types" xmlns:pc="http://schemas.microsoft.com/office/infopath/2007/PartnerControls" targetNamespace="a1a0681f-cb63-4b8d-afdc-dedbdb8d1bfa"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rogram xmlns="122d8a75-5caa-4c72-8be8-02ac38e9d51e">Select...</Program>
    <PublishingExpirationDate xmlns="http://schemas.microsoft.com/sharepoint/v3" xsi:nil="true"/>
    <PublishingStartDate xmlns="http://schemas.microsoft.com/sharepoint/v3"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CD43DA1A-C5AD-4EFA-86DB-C013E4A76F2F}"/>
</file>

<file path=customXml/itemProps2.xml><?xml version="1.0" encoding="utf-8"?>
<ds:datastoreItem xmlns:ds="http://schemas.openxmlformats.org/officeDocument/2006/customXml" ds:itemID="{F73F5B3C-0E7C-479D-AB89-8129D121ED5C}">
  <ds:schemaRefs>
    <ds:schemaRef ds:uri="6076d197-b432-4a89-8b9d-b97676e775aa"/>
    <ds:schemaRef ds:uri="http://schemas.microsoft.com/office/2006/metadata/properties"/>
    <ds:schemaRef ds:uri="http://purl.org/dc/elements/1.1/"/>
    <ds:schemaRef ds:uri="http://schemas.microsoft.com/office/infopath/2007/PartnerControls"/>
    <ds:schemaRef ds:uri="http://purl.org/dc/dcmitype/"/>
    <ds:schemaRef ds:uri="http://schemas.microsoft.com/office/2006/documentManagement/types"/>
    <ds:schemaRef ds:uri="http://purl.org/dc/terms/"/>
    <ds:schemaRef ds:uri="3f71e46e-dbdb-4936-a808-49fb891fc3e2"/>
    <ds:schemaRef ds:uri="http://schemas.openxmlformats.org/package/2006/metadata/core-properties"/>
    <ds:schemaRef ds:uri="http://www.w3.org/XML/1998/namespace"/>
  </ds:schemaRefs>
</ds:datastoreItem>
</file>

<file path=customXml/itemProps3.xml><?xml version="1.0" encoding="utf-8"?>
<ds:datastoreItem xmlns:ds="http://schemas.openxmlformats.org/officeDocument/2006/customXml" ds:itemID="{DF7910A8-8339-4A7E-A7DC-F9F6BB9597B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10</vt:i4>
      </vt:variant>
      <vt:variant>
        <vt:lpstr>Named Ranges</vt:lpstr>
      </vt:variant>
      <vt:variant>
        <vt:i4>4</vt:i4>
      </vt:variant>
    </vt:vector>
  </HeadingPairs>
  <TitlesOfParts>
    <vt:vector size="14" baseType="lpstr">
      <vt:lpstr>Title Page</vt:lpstr>
      <vt:lpstr>1. Ambient</vt:lpstr>
      <vt:lpstr>2. Effluent</vt:lpstr>
      <vt:lpstr>3A. RPA Summer</vt:lpstr>
      <vt:lpstr>3B. RPA Winter</vt:lpstr>
      <vt:lpstr>3C. RPA Year Round</vt:lpstr>
      <vt:lpstr>Version and Notes</vt:lpstr>
      <vt:lpstr>Salinity Conversion</vt:lpstr>
      <vt:lpstr>Performance Based Limits</vt:lpstr>
      <vt:lpstr>Existing Criteria</vt:lpstr>
      <vt:lpstr>'3A. RPA Summer'!Print_Area</vt:lpstr>
      <vt:lpstr>'3B. RPA Winter'!Print_Area</vt:lpstr>
      <vt:lpstr>'3C. RPA Year Round'!Print_Area</vt:lpstr>
      <vt:lpstr>'Performance Based Limits'!Print_Area</vt:lpstr>
    </vt:vector>
  </TitlesOfParts>
  <Manager/>
  <Company>State of Oregon Department of Environmental Quality</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RPA for Ammonia v 3.2</dc:title>
  <dc:subject/>
  <dc:creator>PCAdmin</dc:creator>
  <cp:keywords/>
  <dc:description/>
  <cp:lastModifiedBy>BRITSON Aliana * DEQ</cp:lastModifiedBy>
  <cp:revision/>
  <dcterms:created xsi:type="dcterms:W3CDTF">2015-02-11T17:15:29Z</dcterms:created>
  <dcterms:modified xsi:type="dcterms:W3CDTF">2024-09-04T23:23:33Z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0x0101009CC8800C0FDBD74BB7EF83F539002170</vt:lpwstr>
  </property>
  <property fmtid="{D5CDD505-2E9C-101B-9397-08002B2CF9AE}" pid="3" name="MSIP_Label_db79d039-fcd0-4045-9c78-4cfb2eba0904_Enabled">
    <vt:lpwstr>true</vt:lpwstr>
  </property>
  <property fmtid="{D5CDD505-2E9C-101B-9397-08002B2CF9AE}" pid="4" name="MSIP_Label_db79d039-fcd0-4045-9c78-4cfb2eba0904_SetDate">
    <vt:lpwstr>2023-11-21T22:55:19Z</vt:lpwstr>
  </property>
  <property fmtid="{D5CDD505-2E9C-101B-9397-08002B2CF9AE}" pid="5" name="MSIP_Label_db79d039-fcd0-4045-9c78-4cfb2eba0904_Method">
    <vt:lpwstr>Privileged</vt:lpwstr>
  </property>
  <property fmtid="{D5CDD505-2E9C-101B-9397-08002B2CF9AE}" pid="6" name="MSIP_Label_db79d039-fcd0-4045-9c78-4cfb2eba0904_Name">
    <vt:lpwstr>Level 2 - Limited (Items)</vt:lpwstr>
  </property>
  <property fmtid="{D5CDD505-2E9C-101B-9397-08002B2CF9AE}" pid="7" name="MSIP_Label_db79d039-fcd0-4045-9c78-4cfb2eba0904_SiteId">
    <vt:lpwstr>aa3f6932-fa7c-47b4-a0ce-a598cad161cf</vt:lpwstr>
  </property>
  <property fmtid="{D5CDD505-2E9C-101B-9397-08002B2CF9AE}" pid="8" name="MSIP_Label_db79d039-fcd0-4045-9c78-4cfb2eba0904_ActionId">
    <vt:lpwstr>08ded049-d9b1-4281-a272-cdc18e03c95f</vt:lpwstr>
  </property>
  <property fmtid="{D5CDD505-2E9C-101B-9397-08002B2CF9AE}" pid="9" name="MSIP_Label_db79d039-fcd0-4045-9c78-4cfb2eba0904_ContentBits">
    <vt:lpwstr>0</vt:lpwstr>
  </property>
  <property fmtid="{D5CDD505-2E9C-101B-9397-08002B2CF9AE}" pid="10" name="MediaServiceImageTags">
    <vt:lpwstr/>
  </property>
</Properties>
</file>