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1.xml" ContentType="application/vnd.openxmlformats-officedocument.spreadsheetml.comments+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comments2.xml" ContentType="application/vnd.openxmlformats-officedocument.spreadsheetml.comments+xml"/>
  <Override PartName="/xl/drawings/drawing5.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comments3.xml" ContentType="application/vnd.openxmlformats-officedocument.spreadsheetml.comments+xml"/>
  <Override PartName="/xl/drawings/drawing6.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comments4.xml" ContentType="application/vnd.openxmlformats-officedocument.spreadsheetml.comments+xml"/>
  <Override PartName="/xl/drawings/drawing7.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embeddings/oleObject11.bin" ContentType="application/vnd.openxmlformats-officedocument.oleObject"/>
  <Override PartName="/xl/embeddings/oleObject12.bin" ContentType="application/vnd.openxmlformats-officedocument.oleObject"/>
  <Override PartName="/xl/comments6.xml" ContentType="application/vnd.openxmlformats-officedocument.spreadsheetml.comments+xml"/>
  <Override PartName="/xl/drawings/drawing10.xml" ContentType="application/vnd.openxmlformats-officedocument.drawing+xml"/>
  <Override PartName="/xl/embeddings/oleObject13.bin" ContentType="application/vnd.openxmlformats-officedocument.oleObject"/>
  <Override PartName="/xl/embeddings/oleObject14.bin" ContentType="application/vnd.openxmlformats-officedocument.oleObject"/>
  <Override PartName="/xl/comments7.xml" ContentType="application/vnd.openxmlformats-officedocument.spreadsheetml.comments+xml"/>
  <Override PartName="/xl/drawings/drawing11.xml" ContentType="application/vnd.openxmlformats-officedocument.drawing+xml"/>
  <Override PartName="/xl/embeddings/oleObject15.bin" ContentType="application/vnd.openxmlformats-officedocument.oleObject"/>
  <Override PartName="/xl/embeddings/oleObject16.bin" ContentType="application/vnd.openxmlformats-officedocument.oleObject"/>
  <Override PartName="/xl/comments8.xml" ContentType="application/vnd.openxmlformats-officedocument.spreadsheetml.comments+xml"/>
  <Override PartName="/xl/drawings/drawing12.xml" ContentType="application/vnd.openxmlformats-officedocument.drawing+xml"/>
  <Override PartName="/xl/embeddings/oleObject17.bin" ContentType="application/vnd.openxmlformats-officedocument.oleObject"/>
  <Override PartName="/xl/embeddings/oleObject18.bin" ContentType="application/vnd.openxmlformats-officedocument.oleObject"/>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embeddings/oleObject19.bin" ContentType="application/vnd.openxmlformats-officedocument.oleObject"/>
  <Override PartName="/xl/embeddings/oleObject20.bin" ContentType="application/vnd.openxmlformats-officedocument.oleObject"/>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stateoforegon-my.sharepoint.com/personal/jason_simpson_deq_oregon_gov/Documents/Desktop/"/>
    </mc:Choice>
  </mc:AlternateContent>
  <xr:revisionPtr revIDLastSave="1" documentId="8_{8D83C63F-B347-478E-A9BE-EA6C4C188365}" xr6:coauthVersionLast="47" xr6:coauthVersionMax="47" xr10:uidLastSave="{7BDF2E31-D146-4B69-82AF-572D23936F3F}"/>
  <bookViews>
    <workbookView xWindow="-108" yWindow="-108" windowWidth="23256" windowHeight="12456" tabRatio="880" xr2:uid="{00000000-000D-0000-FFFF-FFFF00000000}"/>
  </bookViews>
  <sheets>
    <sheet name="Title Page" sheetId="20" r:id="rId1"/>
    <sheet name="Temp. Criteria Instructions" sheetId="22" r:id="rId2"/>
    <sheet name="1.Pre-TMDL HUA" sheetId="7" r:id="rId3"/>
    <sheet name="2. Numeric Criteria RPA" sheetId="11" r:id="rId4"/>
    <sheet name="3.Cold Water Protection Summer" sheetId="10" r:id="rId5"/>
    <sheet name="4.Cold Water Protection Spawn" sheetId="26" r:id="rId6"/>
    <sheet name="5. Oceans-Bays-Lakes" sheetId="14" r:id="rId7"/>
    <sheet name="6.Thermal Plumes Instructions" sheetId="23" r:id="rId8"/>
    <sheet name="6a.Thermal Plumes (parts A&amp;B)" sheetId="25" r:id="rId9"/>
    <sheet name="6b.Thermal Plumes (parts C&amp;D)" sheetId="21" r:id="rId10"/>
    <sheet name="5.Thermal Plume (Old)" sheetId="8" state="hidden" r:id="rId11"/>
    <sheet name="7. Winter, No Spawning (Old)" sheetId="17" state="hidden" r:id="rId12"/>
    <sheet name="7. TMDL - Willamette Bubble" sheetId="16" r:id="rId13"/>
    <sheet name="8. TMDL - Willamette Tributary" sheetId="18" r:id="rId14"/>
    <sheet name="ETL Criteria Conversion" sheetId="24" r:id="rId15"/>
    <sheet name="Eulachon" sheetId="28" r:id="rId16"/>
    <sheet name="Example Permits" sheetId="27" r:id="rId17"/>
    <sheet name="Version Notes" sheetId="19" r:id="rId18"/>
  </sheets>
  <definedNames>
    <definedName name="_ftn1" localSheetId="15">Eulachon!#REF!</definedName>
    <definedName name="_ftn2" localSheetId="15">Eulachon!#REF!</definedName>
    <definedName name="_xlnm.Print_Area" localSheetId="2">'1.Pre-TMDL HUA'!$A$1:$L$30</definedName>
    <definedName name="_xlnm.Print_Area" localSheetId="3">'2. Numeric Criteria RPA'!$A$1:$L$29</definedName>
    <definedName name="_xlnm.Print_Area" localSheetId="4">'3.Cold Water Protection Summer'!$A$1:$M$27</definedName>
    <definedName name="_xlnm.Print_Area" localSheetId="5">'4.Cold Water Protection Spawn'!$A$1:$L$27</definedName>
    <definedName name="_xlnm.Print_Area" localSheetId="6">'5. Oceans-Bays-Lakes'!$A$1:$L$30</definedName>
    <definedName name="_xlnm.Print_Area" localSheetId="10">'5.Thermal Plume (Old)'!$A$1:$O$27</definedName>
    <definedName name="_xlnm.Print_Area" localSheetId="8">'6a.Thermal Plumes (parts A&amp;B)'!$A$1:$O$24</definedName>
    <definedName name="_xlnm.Print_Area" localSheetId="9">'6b.Thermal Plumes (parts C&amp;D)'!$A$1:$O$28</definedName>
    <definedName name="_xlnm.Print_Area" localSheetId="12">'7. TMDL - Willamette Bubble'!$A$6:$L$30</definedName>
    <definedName name="_xlnm.Print_Area" localSheetId="11">'7. Winter, No Spawning (Old)'!$A$6:$L$30</definedName>
    <definedName name="_xlnm.Print_Area" localSheetId="13">'8. TMDL - Willamette Tributary'!$A$4:$L$36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26" l="1"/>
  <c r="D24" i="26" s="1"/>
  <c r="F24" i="26" s="1"/>
  <c r="D23" i="26" l="1"/>
  <c r="F23" i="26" s="1"/>
  <c r="L20" i="25"/>
  <c r="N20" i="25" s="1"/>
  <c r="L21" i="25" s="1"/>
  <c r="D21" i="25"/>
  <c r="D20" i="25"/>
  <c r="F20" i="25" l="1"/>
  <c r="L22" i="21" l="1"/>
  <c r="D22" i="21"/>
  <c r="D21" i="18" l="1"/>
  <c r="D20" i="18"/>
  <c r="D23" i="18" s="1"/>
  <c r="D22" i="16"/>
  <c r="F24" i="17"/>
  <c r="D26" i="17" s="1"/>
  <c r="D24" i="17"/>
  <c r="D22" i="17"/>
  <c r="D23" i="14"/>
  <c r="F23" i="14" s="1"/>
  <c r="D25" i="14" s="1"/>
  <c r="L23" i="8"/>
  <c r="L24" i="8" s="1"/>
  <c r="L20" i="8"/>
  <c r="L21" i="8" s="1"/>
  <c r="D20" i="8"/>
  <c r="D23" i="8" s="1"/>
  <c r="L21" i="21"/>
  <c r="L24" i="21" s="1"/>
  <c r="D21" i="21"/>
  <c r="D21" i="10"/>
  <c r="D24" i="10" s="1"/>
  <c r="F24" i="10" s="1"/>
  <c r="D26" i="10" s="1"/>
  <c r="D23" i="11"/>
  <c r="D22" i="11"/>
  <c r="D26" i="7"/>
  <c r="D24" i="7"/>
  <c r="D27" i="7" s="1"/>
  <c r="F22" i="11" l="1"/>
  <c r="D25" i="11" s="1"/>
  <c r="D35" i="18"/>
  <c r="D25" i="18"/>
  <c r="D24" i="8"/>
  <c r="F23" i="8"/>
  <c r="N23" i="8"/>
  <c r="D21" i="8"/>
  <c r="D24" i="16"/>
  <c r="D26" i="16"/>
  <c r="C34" i="7"/>
  <c r="F26" i="7"/>
  <c r="D29" i="7" s="1"/>
  <c r="D24" i="21"/>
  <c r="F25" i="21" s="1"/>
  <c r="L25" i="21"/>
  <c r="N25" i="21" s="1"/>
  <c r="N24" i="21"/>
  <c r="F24"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BURKHART Rob</author>
    <author>sschnur</author>
  </authors>
  <commentList>
    <comment ref="A6" authorId="0" shapeId="0" xr:uid="{00000000-0006-0000-0200-000001000000}">
      <text>
        <r>
          <rPr>
            <b/>
            <sz val="9"/>
            <color indexed="81"/>
            <rFont val="Tahoma"/>
            <family val="2"/>
          </rPr>
          <t>For example: "Spawning, Oct. 15 - May 15" or "Rearing and Migration, May 16 - Oct. 14"</t>
        </r>
      </text>
    </comment>
    <comment ref="F10" authorId="0" shapeId="0" xr:uid="{00000000-0006-0000-0200-000002000000}">
      <text>
        <r>
          <rPr>
            <b/>
            <sz val="9"/>
            <color indexed="81"/>
            <rFont val="Tahoma"/>
            <family val="2"/>
          </rPr>
          <t>For example:
"Spawning season dilution from MZ memo"
or "Max. 7DADM from 2015-2019 DMRs"</t>
        </r>
        <r>
          <rPr>
            <sz val="9"/>
            <color indexed="81"/>
            <rFont val="Tahoma"/>
            <family val="2"/>
          </rPr>
          <t xml:space="preserve">
</t>
        </r>
      </text>
    </comment>
    <comment ref="C11" authorId="1" shapeId="0" xr:uid="{00000000-0006-0000-0200-000003000000}">
      <text>
        <r>
          <rPr>
            <b/>
            <sz val="8"/>
            <color indexed="81"/>
            <rFont val="Tahoma"/>
            <family val="2"/>
          </rPr>
          <t>Use critical dilution from mixing zone study.  May be season-specific dilution if criterion is seasonal.</t>
        </r>
      </text>
    </comment>
    <comment ref="C13" authorId="1" shapeId="0" xr:uid="{00000000-0006-0000-0200-000004000000}">
      <text>
        <r>
          <rPr>
            <b/>
            <sz val="8"/>
            <color indexed="81"/>
            <rFont val="Tahoma"/>
            <family val="2"/>
          </rPr>
          <t>Use 7Q10 for the appropriate critical time period (e.g. summer, fall)</t>
        </r>
      </text>
    </comment>
    <comment ref="C15" authorId="1" shapeId="0" xr:uid="{00000000-0006-0000-0200-000005000000}">
      <text>
        <r>
          <rPr>
            <b/>
            <sz val="8"/>
            <color indexed="81"/>
            <rFont val="Tahoma"/>
            <family val="2"/>
          </rPr>
          <t>Use the weekly dry weather design flow, or another appropriate critical weekly flow.  This may be derived from the critical monthly effluent flow indicated in the mixing zone memo multiplied by 1.5 (the peaking factor).</t>
        </r>
      </text>
    </comment>
    <comment ref="C17" authorId="1" shapeId="0" xr:uid="{00000000-0006-0000-0200-000006000000}">
      <text>
        <r>
          <rPr>
            <b/>
            <sz val="8"/>
            <color indexed="81"/>
            <rFont val="Tahoma"/>
            <family val="2"/>
          </rPr>
          <t>Refer to OAR 340-041-0028 for the appropriate criterion. Temperature IMD specifies the applicable criterion must be used, not the actual temperature. (See section 5.3 of the IMD)</t>
        </r>
        <r>
          <rPr>
            <sz val="8"/>
            <color indexed="81"/>
            <rFont val="Tahoma"/>
            <family val="2"/>
          </rPr>
          <t xml:space="preserve">
</t>
        </r>
      </text>
    </comment>
    <comment ref="C19" authorId="1" shapeId="0" xr:uid="{00000000-0006-0000-0200-000007000000}">
      <text>
        <r>
          <rPr>
            <b/>
            <sz val="8"/>
            <color indexed="81"/>
            <rFont val="Tahoma"/>
            <family val="2"/>
          </rPr>
          <t>Use maximum 7-day average of daily maximum.  If minimal effluent data is available, use the maximum effluent temperature.</t>
        </r>
        <r>
          <rPr>
            <sz val="8"/>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sschnur</author>
  </authors>
  <commentList>
    <comment ref="C11" authorId="0" shapeId="0" xr:uid="{00000000-0006-0000-0C00-000001000000}">
      <text>
        <r>
          <rPr>
            <b/>
            <sz val="8"/>
            <color indexed="81"/>
            <rFont val="Tahoma"/>
            <family val="2"/>
          </rPr>
          <t>Use low flow scaling factor from Willamette TMDL Table 4.36</t>
        </r>
      </text>
    </comment>
    <comment ref="C13" authorId="0" shapeId="0" xr:uid="{00000000-0006-0000-0C00-000002000000}">
      <text>
        <r>
          <rPr>
            <b/>
            <sz val="8"/>
            <color indexed="81"/>
            <rFont val="Tahoma"/>
            <family val="2"/>
          </rPr>
          <t>Use high flow scaling factor from Willamette TMDL Table 4.36</t>
        </r>
      </text>
    </comment>
    <comment ref="C15" authorId="0" shapeId="0" xr:uid="{00000000-0006-0000-0C00-000003000000}">
      <text>
        <r>
          <rPr>
            <b/>
            <sz val="8"/>
            <color indexed="81"/>
            <rFont val="Tahoma"/>
            <family val="2"/>
          </rPr>
          <t>Use maximum 7-day average of daily maximum for time period.  If minimal effluent data is available, use the maximum effluent temperature.</t>
        </r>
        <r>
          <rPr>
            <sz val="8"/>
            <color indexed="81"/>
            <rFont val="Tahoma"/>
            <family val="2"/>
          </rPr>
          <t xml:space="preserve">
</t>
        </r>
      </text>
    </comment>
    <comment ref="C17" authorId="0" shapeId="0" xr:uid="{00000000-0006-0000-0C00-000004000000}">
      <text>
        <r>
          <rPr>
            <b/>
            <sz val="8"/>
            <color indexed="81"/>
            <rFont val="Tahoma"/>
            <family val="2"/>
          </rPr>
          <t xml:space="preserve">Generally 13, 18 or 20C unless bull trout are present.
</t>
        </r>
      </text>
    </comment>
    <comment ref="C19" authorId="0" shapeId="0" xr:uid="{00000000-0006-0000-0C00-000005000000}">
      <text>
        <r>
          <rPr>
            <b/>
            <sz val="8"/>
            <color indexed="81"/>
            <rFont val="Tahoma"/>
            <family val="2"/>
          </rPr>
          <t>Use the weekly dry weather design flow, or another appropriate critical weekly flow.  This may be derived from the critical monthly effluent flow indicated in the mixing zone memo multiplied by 1.5 (the peaking factor).</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sschnur</author>
    <author>Schnurbusch</author>
  </authors>
  <commentList>
    <comment ref="C9" authorId="0" shapeId="0" xr:uid="{00000000-0006-0000-0D00-000001000000}">
      <text>
        <r>
          <rPr>
            <b/>
            <sz val="8"/>
            <color indexed="81"/>
            <rFont val="Tahoma"/>
            <family val="2"/>
          </rPr>
          <t>Use 7Q10 for the appropriate critical time period (e.g. summer, fall)</t>
        </r>
      </text>
    </comment>
    <comment ref="C11" authorId="0" shapeId="0" xr:uid="{00000000-0006-0000-0D00-000002000000}">
      <text>
        <r>
          <rPr>
            <b/>
            <sz val="8"/>
            <color indexed="81"/>
            <rFont val="Tahoma"/>
            <family val="2"/>
          </rPr>
          <t>Use the weekly dry weather design flow, or another appropriate critical weekly flow.  This may be derived from the critical monthly effluent flow indicated in the mixing zone memo multiplied by 1.5 (the peaking factor).</t>
        </r>
      </text>
    </comment>
    <comment ref="C13" authorId="0" shapeId="0" xr:uid="{00000000-0006-0000-0D00-000003000000}">
      <text>
        <r>
          <rPr>
            <b/>
            <sz val="8"/>
            <color indexed="81"/>
            <rFont val="Tahoma"/>
            <family val="2"/>
          </rPr>
          <t>Use maximum 7-day average of daily maximum.  If minimal effluent data is available, use the maximum effluent temperature.</t>
        </r>
        <r>
          <rPr>
            <sz val="8"/>
            <color indexed="81"/>
            <rFont val="Tahoma"/>
            <family val="2"/>
          </rPr>
          <t xml:space="preserve">
</t>
        </r>
      </text>
    </comment>
    <comment ref="C15" authorId="0" shapeId="0" xr:uid="{00000000-0006-0000-0D00-000004000000}">
      <text>
        <r>
          <rPr>
            <b/>
            <sz val="8"/>
            <color indexed="81"/>
            <rFont val="Tahoma"/>
            <family val="2"/>
          </rPr>
          <t>Use hyperlink to determine appropriate criterion.  Temperature IMD specifies the applicable criterion must be used, not the actual temperature. (See section 5.3 of the IMD)</t>
        </r>
        <r>
          <rPr>
            <sz val="8"/>
            <color indexed="81"/>
            <rFont val="Tahoma"/>
            <family val="2"/>
          </rPr>
          <t xml:space="preserve">
</t>
        </r>
      </text>
    </comment>
    <comment ref="C17" authorId="1" shapeId="0" xr:uid="{00000000-0006-0000-0D00-000005000000}">
      <text>
        <r>
          <rPr>
            <b/>
            <sz val="9"/>
            <color indexed="81"/>
            <rFont val="Tahoma"/>
            <family val="2"/>
          </rPr>
          <t>See Figure 4.40 from Willamette R TMDL at right</t>
        </r>
        <r>
          <rPr>
            <sz val="9"/>
            <color indexed="81"/>
            <rFont val="Tahoma"/>
            <family val="2"/>
          </rPr>
          <t xml:space="preserve">
</t>
        </r>
      </text>
    </comment>
    <comment ref="E29" authorId="1" shapeId="0" xr:uid="{00000000-0006-0000-0D00-000006000000}">
      <text>
        <r>
          <rPr>
            <b/>
            <sz val="9"/>
            <color indexed="81"/>
            <rFont val="Tahoma"/>
            <family val="2"/>
          </rPr>
          <t>Enter number of NPDES discharges to the stream.</t>
        </r>
      </text>
    </comment>
    <comment ref="E31" authorId="1" shapeId="0" xr:uid="{00000000-0006-0000-0D00-000007000000}">
      <text>
        <r>
          <rPr>
            <b/>
            <sz val="9"/>
            <color indexed="81"/>
            <rFont val="Tahoma"/>
            <family val="2"/>
          </rPr>
          <t>See Figure 4.40 of Willamette River TMDL.  Up to 0.2 C is allocated to point sources.  This should be divided up if there is more than one point source.</t>
        </r>
        <r>
          <rPr>
            <sz val="9"/>
            <color indexed="81"/>
            <rFont val="Tahoma"/>
            <family val="2"/>
          </rPr>
          <t xml:space="preserve">
</t>
        </r>
      </text>
    </comment>
    <comment ref="D35" authorId="1" shapeId="0" xr:uid="{00000000-0006-0000-0D00-000008000000}">
      <text>
        <r>
          <rPr>
            <b/>
            <sz val="9"/>
            <color indexed="81"/>
            <rFont val="Tahoma"/>
            <family val="2"/>
          </rPr>
          <t>Applied as a 7-day average effluent limit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BURKHART Rob</author>
  </authors>
  <commentList>
    <comment ref="C7" authorId="0" shapeId="0" xr:uid="{00000000-0006-0000-0E00-000001000000}">
      <text>
        <r>
          <rPr>
            <sz val="9"/>
            <color indexed="81"/>
            <rFont val="Tahoma"/>
            <family val="2"/>
          </rPr>
          <t>Enter criterion/ambient temperature that the original TLL is based on (relative to)</t>
        </r>
      </text>
    </comment>
    <comment ref="E7" authorId="0" shapeId="0" xr:uid="{00000000-0006-0000-0E00-000002000000}">
      <text>
        <r>
          <rPr>
            <b/>
            <sz val="9"/>
            <color indexed="81"/>
            <rFont val="Tahoma"/>
            <family val="2"/>
          </rPr>
          <t>Enter the original limit, in million kcal/day</t>
        </r>
      </text>
    </comment>
    <comment ref="I7" authorId="0" shapeId="0" xr:uid="{00000000-0006-0000-0E00-000003000000}">
      <text>
        <r>
          <rPr>
            <sz val="9"/>
            <color indexed="81"/>
            <rFont val="Tahoma"/>
            <family val="2"/>
          </rPr>
          <t xml:space="preserve">Enter effluent flow used to calculate TLL (the new TLL is based on same effluent flow)
</t>
        </r>
      </text>
    </comment>
    <comment ref="C9" authorId="0" shapeId="0" xr:uid="{00000000-0006-0000-0E00-000004000000}">
      <text>
        <r>
          <rPr>
            <b/>
            <sz val="9"/>
            <color indexed="81"/>
            <rFont val="Tahoma"/>
            <family val="2"/>
          </rPr>
          <t>Enter the criterion/ambient temperature that the modified TLL is to be based on (relative 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BURKHART Rob</author>
    <author>sschnur</author>
  </authors>
  <commentList>
    <comment ref="A6" authorId="0" shapeId="0" xr:uid="{00000000-0006-0000-0300-000001000000}">
      <text>
        <r>
          <rPr>
            <b/>
            <sz val="9"/>
            <color indexed="81"/>
            <rFont val="Tahoma"/>
            <family val="2"/>
          </rPr>
          <t>For example: "Spawning, Oct. 15 - May 15" or "Rearing and Migration, May 16 - Oct. 14"</t>
        </r>
      </text>
    </comment>
    <comment ref="F10" authorId="0" shapeId="0" xr:uid="{00000000-0006-0000-0300-000002000000}">
      <text>
        <r>
          <rPr>
            <b/>
            <sz val="9"/>
            <color indexed="81"/>
            <rFont val="Tahoma"/>
            <family val="2"/>
          </rPr>
          <t>For example:
"Spawning season dilution from MZ memo"
or "Max. 7DADM from 2015-2019 DMRs"</t>
        </r>
        <r>
          <rPr>
            <sz val="9"/>
            <color indexed="81"/>
            <rFont val="Tahoma"/>
            <family val="2"/>
          </rPr>
          <t xml:space="preserve">
</t>
        </r>
      </text>
    </comment>
    <comment ref="C11" authorId="1" shapeId="0" xr:uid="{00000000-0006-0000-0300-000003000000}">
      <text>
        <r>
          <rPr>
            <b/>
            <sz val="8"/>
            <color indexed="81"/>
            <rFont val="Tahoma"/>
            <family val="2"/>
          </rPr>
          <t>Use critical dilution from mixing zone study.  May be season-specific dilution if criterion is seasonal.</t>
        </r>
      </text>
    </comment>
    <comment ref="C13" authorId="1" shapeId="0" xr:uid="{00000000-0006-0000-0300-000004000000}">
      <text>
        <r>
          <rPr>
            <b/>
            <sz val="8"/>
            <color indexed="81"/>
            <rFont val="Tahoma"/>
            <family val="2"/>
          </rPr>
          <t>Maximum 7-day average of daily maximum for applicable time period.  If no, or limited, data are available, use a value of 0.1 degrees C below the criterion as a conservative value.</t>
        </r>
      </text>
    </comment>
    <comment ref="C15" authorId="1" shapeId="0" xr:uid="{00000000-0006-0000-0300-000005000000}">
      <text>
        <r>
          <rPr>
            <b/>
            <sz val="8"/>
            <color indexed="81"/>
            <rFont val="Tahoma"/>
            <family val="2"/>
          </rPr>
          <t>Use maximum 7-day average of daily maximum for applicable period.  If minimal effluent data are available, use the maximum effluent temperature.</t>
        </r>
        <r>
          <rPr>
            <sz val="8"/>
            <color indexed="81"/>
            <rFont val="Tahoma"/>
            <family val="2"/>
          </rPr>
          <t xml:space="preserve">
</t>
        </r>
      </text>
    </comment>
    <comment ref="C19" authorId="1" shapeId="0" xr:uid="{00000000-0006-0000-0300-000006000000}">
      <text>
        <r>
          <rPr>
            <b/>
            <sz val="8"/>
            <color indexed="81"/>
            <rFont val="Tahoma"/>
            <family val="2"/>
          </rPr>
          <t>Only needed when there is RP to calculate TLL.  Use the weekly dry weather design flow, or another appropriate critical weekly flow.  This may be derived from the critical monthly effluent flow indicated in the mixing zone memo multiplied by 1.5 (the peaking factor).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BURKHART Rob</author>
    <author>sschnur</author>
  </authors>
  <commentList>
    <comment ref="A6" authorId="0" shapeId="0" xr:uid="{00000000-0006-0000-0400-000001000000}">
      <text>
        <r>
          <rPr>
            <b/>
            <sz val="9"/>
            <color indexed="81"/>
            <rFont val="Tahoma"/>
            <family val="2"/>
          </rPr>
          <t>For example: "Spawning, Oct. 15 - May 15" or "Rearing and Migration, May 16 - Oct. 14"</t>
        </r>
      </text>
    </comment>
    <comment ref="F9" authorId="0" shapeId="0" xr:uid="{00000000-0006-0000-0400-000002000000}">
      <text>
        <r>
          <rPr>
            <b/>
            <sz val="9"/>
            <color indexed="81"/>
            <rFont val="Tahoma"/>
            <family val="2"/>
          </rPr>
          <t>For example:
"Spawning season dilution from MZ memo"
or "Max. 7DADM from 2015-2019 DMRs"</t>
        </r>
        <r>
          <rPr>
            <sz val="9"/>
            <color indexed="81"/>
            <rFont val="Tahoma"/>
            <family val="2"/>
          </rPr>
          <t xml:space="preserve">
</t>
        </r>
      </text>
    </comment>
    <comment ref="C10" authorId="1" shapeId="0" xr:uid="{00000000-0006-0000-0400-000003000000}">
      <text>
        <r>
          <rPr>
            <b/>
            <sz val="8"/>
            <color indexed="81"/>
            <rFont val="Tahoma"/>
            <family val="2"/>
          </rPr>
          <t>Use 7Q10 for the appropriate critical time period (e.g. summer, fall)</t>
        </r>
      </text>
    </comment>
    <comment ref="C12" authorId="1" shapeId="0" xr:uid="{00000000-0006-0000-0400-000004000000}">
      <text>
        <r>
          <rPr>
            <b/>
            <sz val="8"/>
            <color indexed="81"/>
            <rFont val="Tahoma"/>
            <family val="2"/>
          </rPr>
          <t xml:space="preserve">Use 7-day average of the daily maximums for the critical time period (e.g. summer)
</t>
        </r>
      </text>
    </comment>
    <comment ref="C14" authorId="1" shapeId="0" xr:uid="{00000000-0006-0000-0400-000005000000}">
      <text>
        <r>
          <rPr>
            <b/>
            <sz val="8"/>
            <color indexed="81"/>
            <rFont val="Tahoma"/>
            <family val="2"/>
          </rPr>
          <t>Use the weekly dry weather design flow, or another appropriate critical weekly flow.  This may be derived from the critical monthly effluent flow indicated in the mixing zone memo multiplied by 1.5 (the peaking factor).</t>
        </r>
      </text>
    </comment>
    <comment ref="C16" authorId="1" shapeId="0" xr:uid="{00000000-0006-0000-0400-000006000000}">
      <text>
        <r>
          <rPr>
            <b/>
            <sz val="8"/>
            <color indexed="81"/>
            <rFont val="Tahoma"/>
            <family val="2"/>
          </rPr>
          <t>Use maximum 7-day average of daily maximum.  If minimal effluent data is available, use the maximum effluent temperature.</t>
        </r>
        <r>
          <rPr>
            <sz val="8"/>
            <color indexed="81"/>
            <rFont val="Tahoma"/>
            <family val="2"/>
          </rPr>
          <t xml:space="preserve">
</t>
        </r>
      </text>
    </comment>
    <comment ref="C18" authorId="1" shapeId="0" xr:uid="{00000000-0006-0000-0400-000007000000}">
      <text>
        <r>
          <rPr>
            <b/>
            <sz val="8"/>
            <color indexed="81"/>
            <rFont val="Tahoma"/>
            <family val="2"/>
          </rPr>
          <t>Allowable increase is 0.3C for the summer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BURKHART Rob</author>
    <author>sschnur</author>
  </authors>
  <commentList>
    <comment ref="A6" authorId="0" shapeId="0" xr:uid="{8A410355-1037-4195-B38F-5ADC3836945B}">
      <text>
        <r>
          <rPr>
            <b/>
            <sz val="9"/>
            <color indexed="81"/>
            <rFont val="Tahoma"/>
            <family val="2"/>
          </rPr>
          <t xml:space="preserve">For example: "Spawning, Oct. 15 - May 15" </t>
        </r>
      </text>
    </comment>
    <comment ref="F9" authorId="0" shapeId="0" xr:uid="{4B15BE95-C875-44A2-A77F-2DEA25B27651}">
      <text>
        <r>
          <rPr>
            <b/>
            <sz val="9"/>
            <color indexed="81"/>
            <rFont val="Tahoma"/>
            <family val="2"/>
          </rPr>
          <t>For example:
 "Max. 7dAM from 2015-2019 DMRs"</t>
        </r>
        <r>
          <rPr>
            <sz val="9"/>
            <color indexed="81"/>
            <rFont val="Tahoma"/>
            <family val="2"/>
          </rPr>
          <t xml:space="preserve">
</t>
        </r>
      </text>
    </comment>
    <comment ref="C10" authorId="1" shapeId="0" xr:uid="{58AEB708-F399-47B4-89B0-2BE605FFFF95}">
      <text>
        <r>
          <rPr>
            <b/>
            <sz val="8"/>
            <color indexed="81"/>
            <rFont val="Tahoma"/>
            <family val="2"/>
          </rPr>
          <t>Use  60Q10 for the appropriate critical time period (e.g. summer, fall); critical period 7Q10 flow may be used as a conservative value</t>
        </r>
      </text>
    </comment>
    <comment ref="C12" authorId="1" shapeId="0" xr:uid="{E71C5E28-5F71-4C17-B3E5-404454D91084}">
      <text>
        <r>
          <rPr>
            <b/>
            <sz val="8"/>
            <color indexed="81"/>
            <rFont val="Tahoma"/>
            <family val="2"/>
          </rPr>
          <t>Use coldest 60 dAM temperature for discharge period being evaluated (i.e., spawning period)</t>
        </r>
      </text>
    </comment>
    <comment ref="C14" authorId="1" shapeId="0" xr:uid="{82798484-9320-441D-BC41-2D660DC0EBDF}">
      <text>
        <r>
          <rPr>
            <b/>
            <sz val="8"/>
            <color indexed="81"/>
            <rFont val="Tahoma"/>
            <family val="2"/>
          </rPr>
          <t xml:space="preserve">Use max 60d average effluent flow (or monthly as conservative value) for discharge period being evaluated.  This may be either a design flow or actual flows.   </t>
        </r>
      </text>
    </comment>
    <comment ref="C16" authorId="1" shapeId="0" xr:uid="{F9A65056-61F3-4F34-B4D3-7065594871B3}">
      <text>
        <r>
          <rPr>
            <b/>
            <sz val="8"/>
            <color indexed="81"/>
            <rFont val="Tahoma"/>
            <family val="2"/>
          </rPr>
          <t>Use the maximum 60 dAM effluent temperature for discharge period being evaluated (spawning period). 7 dAM value may be used as a conservative value.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BURKHART Rob</author>
    <author>sschnur</author>
  </authors>
  <commentList>
    <comment ref="F11" authorId="0" shapeId="0" xr:uid="{00000000-0006-0000-0600-000001000000}">
      <text>
        <r>
          <rPr>
            <b/>
            <sz val="9"/>
            <color indexed="81"/>
            <rFont val="Tahoma"/>
            <family val="2"/>
          </rPr>
          <t>For example:
"Spawning season dilution from MZ memo"
or "Max. 7DADM from 2015-2019 DMRs"</t>
        </r>
        <r>
          <rPr>
            <sz val="9"/>
            <color indexed="81"/>
            <rFont val="Tahoma"/>
            <family val="2"/>
          </rPr>
          <t xml:space="preserve">
</t>
        </r>
      </text>
    </comment>
    <comment ref="C12" authorId="1" shapeId="0" xr:uid="{00000000-0006-0000-0600-000002000000}">
      <text>
        <r>
          <rPr>
            <b/>
            <sz val="8"/>
            <color indexed="81"/>
            <rFont val="Tahoma"/>
            <family val="2"/>
          </rPr>
          <t>Use critical dilution from mixing zone study</t>
        </r>
      </text>
    </comment>
    <comment ref="C14" authorId="1" shapeId="0" xr:uid="{00000000-0006-0000-0600-000003000000}">
      <text>
        <r>
          <rPr>
            <b/>
            <sz val="8"/>
            <color indexed="81"/>
            <rFont val="Tahoma"/>
            <family val="2"/>
          </rPr>
          <t xml:space="preserve">For minor domestics, use the Average of the 7-day average of daily maximum values.  </t>
        </r>
        <r>
          <rPr>
            <sz val="8"/>
            <color indexed="81"/>
            <rFont val="Tahoma"/>
            <family val="2"/>
          </rPr>
          <t xml:space="preserve">
</t>
        </r>
      </text>
    </comment>
    <comment ref="C16" authorId="1" shapeId="0" xr:uid="{00000000-0006-0000-0600-000004000000}">
      <text>
        <r>
          <rPr>
            <b/>
            <sz val="8"/>
            <color indexed="81"/>
            <rFont val="Tahoma"/>
            <family val="2"/>
          </rPr>
          <t>Use maximum 7-day average of daily maximum for summer time period.  If minimal effluent data is available, use the maximum effluent temperature.</t>
        </r>
        <r>
          <rPr>
            <sz val="8"/>
            <color indexed="81"/>
            <rFont val="Tahoma"/>
            <family val="2"/>
          </rPr>
          <t xml:space="preserve">
</t>
        </r>
      </text>
    </comment>
    <comment ref="C18" authorId="1" shapeId="0" xr:uid="{00000000-0006-0000-0600-000005000000}">
      <text>
        <r>
          <rPr>
            <b/>
            <sz val="8"/>
            <color indexed="81"/>
            <rFont val="Tahoma"/>
            <family val="2"/>
          </rPr>
          <t xml:space="preserve">Allowable increase is 0.3C 
</t>
        </r>
      </text>
    </comment>
    <comment ref="C20" authorId="1" shapeId="0" xr:uid="{00000000-0006-0000-0600-000006000000}">
      <text>
        <r>
          <rPr>
            <b/>
            <sz val="8"/>
            <color indexed="81"/>
            <rFont val="Tahoma"/>
            <family val="2"/>
          </rPr>
          <t>Use the weekly dry weather design flow, or another appropriate critical weekly flow.  This may be derived from the critical monthly effluent flow indicated in the mixing zone memo multiplied by 1.5 (the peaking factor).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BURKHART Rob</author>
    <author>sschnur</author>
  </authors>
  <commentList>
    <comment ref="F10" authorId="0" shapeId="0" xr:uid="{00000000-0006-0000-0800-000001000000}">
      <text>
        <r>
          <rPr>
            <b/>
            <sz val="9"/>
            <color indexed="81"/>
            <rFont val="Tahoma"/>
            <family val="2"/>
          </rPr>
          <t>For example:
"Spawning season dilution from MZ memo"
or "Max. 7DADM from 2015-2019 DMRs"</t>
        </r>
        <r>
          <rPr>
            <sz val="9"/>
            <color indexed="81"/>
            <rFont val="Tahoma"/>
            <family val="2"/>
          </rPr>
          <t xml:space="preserve">
</t>
        </r>
      </text>
    </comment>
    <comment ref="N10" authorId="0" shapeId="0" xr:uid="{00000000-0006-0000-0800-000002000000}">
      <text>
        <r>
          <rPr>
            <b/>
            <sz val="9"/>
            <color indexed="81"/>
            <rFont val="Tahoma"/>
            <family val="2"/>
          </rPr>
          <t>For example:
"Spawning season dilution from MZ memo"
or "Max. 7DADM from 2015-2019 DMRs"</t>
        </r>
        <r>
          <rPr>
            <sz val="9"/>
            <color indexed="81"/>
            <rFont val="Tahoma"/>
            <family val="2"/>
          </rPr>
          <t xml:space="preserve">
</t>
        </r>
      </text>
    </comment>
    <comment ref="C11" authorId="1" shapeId="0" xr:uid="{00000000-0006-0000-0800-000003000000}">
      <text>
        <r>
          <rPr>
            <b/>
            <sz val="8"/>
            <color indexed="81"/>
            <rFont val="Tahoma"/>
            <family val="2"/>
          </rPr>
          <t>Use estimated critical dilution at location plume enters spawning area</t>
        </r>
      </text>
    </comment>
    <comment ref="K11" authorId="1" shapeId="0" xr:uid="{00000000-0006-0000-0800-000004000000}">
      <text>
        <r>
          <rPr>
            <b/>
            <sz val="8"/>
            <color indexed="81"/>
            <rFont val="Tahoma"/>
            <family val="2"/>
          </rPr>
          <t>Use estimated critical dilution at location plume enters spawning area</t>
        </r>
      </text>
    </comment>
    <comment ref="C13" authorId="1" shapeId="0" xr:uid="{00000000-0006-0000-0800-000005000000}">
      <text>
        <r>
          <rPr>
            <b/>
            <sz val="8"/>
            <color indexed="81"/>
            <rFont val="Tahoma"/>
            <family val="2"/>
          </rPr>
          <t>Maximum 7-day average of daily maximum for applicable time period.  If above 13C, or no data are available, use 13 degrees C and document in "notes" and or "Data metric/source".</t>
        </r>
      </text>
    </comment>
    <comment ref="K13" authorId="1" shapeId="0" xr:uid="{00000000-0006-0000-0800-000006000000}">
      <text>
        <r>
          <rPr>
            <b/>
            <sz val="8"/>
            <color indexed="81"/>
            <rFont val="Tahoma"/>
            <family val="2"/>
          </rPr>
          <t xml:space="preserve">Maximum daily maximum for applicable time period.  </t>
        </r>
      </text>
    </comment>
    <comment ref="C15" authorId="1" shapeId="0" xr:uid="{00000000-0006-0000-0800-000007000000}">
      <text>
        <r>
          <rPr>
            <b/>
            <sz val="8"/>
            <color indexed="81"/>
            <rFont val="Tahoma"/>
            <family val="2"/>
          </rPr>
          <t xml:space="preserve">Use maximum 7-day average of daily maximum for spawning period.  If minimal effluent data are available, use the maximum effluent temperature.
</t>
        </r>
        <r>
          <rPr>
            <sz val="8"/>
            <color indexed="81"/>
            <rFont val="Tahoma"/>
            <family val="2"/>
          </rPr>
          <t xml:space="preserve">
</t>
        </r>
      </text>
    </comment>
    <comment ref="K15" authorId="1" shapeId="0" xr:uid="{00000000-0006-0000-0800-000008000000}">
      <text>
        <r>
          <rPr>
            <b/>
            <sz val="8"/>
            <color indexed="81"/>
            <rFont val="Tahoma"/>
            <family val="2"/>
          </rPr>
          <t xml:space="preserve">Use daily maximum for applicable (critical) period. </t>
        </r>
      </text>
    </comment>
    <comment ref="A23" authorId="0" shapeId="0" xr:uid="{00000000-0006-0000-0800-000009000000}">
      <text>
        <r>
          <rPr>
            <b/>
            <sz val="9"/>
            <color indexed="81"/>
            <rFont val="Tahoma"/>
            <family val="2"/>
          </rPr>
          <t xml:space="preserve">Include any additional info as necessary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BURKHART Rob</author>
    <author>sschnur</author>
  </authors>
  <commentList>
    <comment ref="F10" authorId="0" shapeId="0" xr:uid="{00000000-0006-0000-0900-000001000000}">
      <text>
        <r>
          <rPr>
            <b/>
            <sz val="9"/>
            <color indexed="81"/>
            <rFont val="Tahoma"/>
            <family val="2"/>
          </rPr>
          <t>For example:
"Spawning season dilution from MZ memo"
or "Max. 7DADM from 2015-2019 DMRs"</t>
        </r>
        <r>
          <rPr>
            <sz val="9"/>
            <color indexed="81"/>
            <rFont val="Tahoma"/>
            <family val="2"/>
          </rPr>
          <t xml:space="preserve">
</t>
        </r>
      </text>
    </comment>
    <comment ref="N10" authorId="0" shapeId="0" xr:uid="{00000000-0006-0000-0900-000002000000}">
      <text>
        <r>
          <rPr>
            <b/>
            <sz val="9"/>
            <color indexed="81"/>
            <rFont val="Tahoma"/>
            <family val="2"/>
          </rPr>
          <t>For example:
"Spawning season dilution from MZ memo"
or "Max. 7DADM from 2015-2019 DMRs"</t>
        </r>
        <r>
          <rPr>
            <sz val="9"/>
            <color indexed="81"/>
            <rFont val="Tahoma"/>
            <family val="2"/>
          </rPr>
          <t xml:space="preserve">
</t>
        </r>
      </text>
    </comment>
    <comment ref="C11" authorId="1" shapeId="0" xr:uid="{00000000-0006-0000-0900-000003000000}">
      <text>
        <r>
          <rPr>
            <b/>
            <sz val="8"/>
            <color indexed="81"/>
            <rFont val="Tahoma"/>
            <family val="2"/>
          </rPr>
          <t>Use 7Q10 for the appropriate critical time period (e.g. summer, discharge period, etc.)</t>
        </r>
      </text>
    </comment>
    <comment ref="K11" authorId="1" shapeId="0" xr:uid="{00000000-0006-0000-0900-000004000000}">
      <text>
        <r>
          <rPr>
            <b/>
            <sz val="8"/>
            <color indexed="81"/>
            <rFont val="Tahoma"/>
            <family val="2"/>
          </rPr>
          <t>Use 7Q10 for the appropriate critical time period (e.g. summer, discharge period, etc.)</t>
        </r>
      </text>
    </comment>
    <comment ref="C13" authorId="0" shapeId="0" xr:uid="{00000000-0006-0000-0900-000005000000}">
      <text>
        <r>
          <rPr>
            <sz val="9"/>
            <color indexed="81"/>
            <rFont val="Tahoma"/>
            <family val="2"/>
          </rPr>
          <t>7-day average of the daily maximum upstream temperatures.  When the value is above 25C, or if the value is unknown, enter 25C.
(IMD Sections 5.6 and 6.5)</t>
        </r>
      </text>
    </comment>
    <comment ref="K13" authorId="1" shapeId="0" xr:uid="{00000000-0006-0000-0900-000006000000}">
      <text>
        <r>
          <rPr>
            <b/>
            <sz val="8"/>
            <color indexed="81"/>
            <rFont val="Tahoma"/>
            <family val="2"/>
          </rPr>
          <t xml:space="preserve">7-day average of the daily maximum upstream temperatures.  When the value is at or above 21C, or if the value is unknown, enter 21 C.
(IMD Section 6.5)
</t>
        </r>
      </text>
    </comment>
    <comment ref="C15" authorId="1" shapeId="0" xr:uid="{00000000-0006-0000-0900-000007000000}">
      <text>
        <r>
          <rPr>
            <b/>
            <sz val="8"/>
            <color indexed="81"/>
            <rFont val="Tahoma"/>
            <family val="2"/>
          </rPr>
          <t>Use the weekly dry weather design flow, or another appropriate critical weekly flow.  This may be derived from the critical monthly effluent flow indicated in the mixing zone memo multiplied by 1.5 (the peaking factor).</t>
        </r>
      </text>
    </comment>
    <comment ref="K15" authorId="1" shapeId="0" xr:uid="{00000000-0006-0000-0900-000008000000}">
      <text>
        <r>
          <rPr>
            <b/>
            <sz val="8"/>
            <color indexed="81"/>
            <rFont val="Tahoma"/>
            <family val="2"/>
          </rPr>
          <t>Use the weekly dry weather design flow, or another appropriate critical weekly flow.  This may be derived from the critical monthly effluent flow indicated in the mixing zone memo multiplied by 1.5 (the peaking factor).</t>
        </r>
      </text>
    </comment>
    <comment ref="C17" authorId="1" shapeId="0" xr:uid="{00000000-0006-0000-0900-000009000000}">
      <text>
        <r>
          <rPr>
            <b/>
            <sz val="8"/>
            <color indexed="81"/>
            <rFont val="Tahoma"/>
            <family val="2"/>
          </rPr>
          <t>Maximum daily effluent Temperature 
(IMD Section 6.5)</t>
        </r>
      </text>
    </comment>
    <comment ref="K17" authorId="1" shapeId="0" xr:uid="{00000000-0006-0000-0900-00000A000000}">
      <text>
        <r>
          <rPr>
            <b/>
            <sz val="8"/>
            <color indexed="81"/>
            <rFont val="Tahoma"/>
            <family val="2"/>
          </rPr>
          <t xml:space="preserve">7dAM maximum effluent Temperature 
(IMD Section 6.5).  If the ambient temperature entered above is only seasonally at or above 21C, enter the max 7dAM effluent temperature during the period when the ambient temperature is below 21C.
</t>
        </r>
        <r>
          <rPr>
            <sz val="8"/>
            <color indexed="81"/>
            <rFont val="Tahoma"/>
            <family val="2"/>
          </rPr>
          <t xml:space="preserve">
</t>
        </r>
      </text>
    </comment>
    <comment ref="A27" authorId="0" shapeId="0" xr:uid="{00000000-0006-0000-0900-00000B000000}">
      <text>
        <r>
          <rPr>
            <b/>
            <sz val="9"/>
            <color indexed="81"/>
            <rFont val="Tahoma"/>
            <family val="2"/>
          </rPr>
          <t xml:space="preserve">Include any additional info as necessary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sschnur</author>
    <author>BURKHART Rob</author>
  </authors>
  <commentList>
    <comment ref="C10" authorId="0" shapeId="0" xr:uid="{00000000-0006-0000-0A00-000001000000}">
      <text>
        <r>
          <rPr>
            <b/>
            <sz val="8"/>
            <color indexed="81"/>
            <rFont val="Tahoma"/>
            <family val="2"/>
          </rPr>
          <t>Use 7Q10 for the appropriate critical time period (e.g. summer, discharge period, etc.)</t>
        </r>
      </text>
    </comment>
    <comment ref="K10" authorId="0" shapeId="0" xr:uid="{00000000-0006-0000-0A00-000002000000}">
      <text>
        <r>
          <rPr>
            <b/>
            <sz val="8"/>
            <color indexed="81"/>
            <rFont val="Tahoma"/>
            <family val="2"/>
          </rPr>
          <t>Use 7Q10 for the appropriate critical time period (e.g. summer, discharge period, etc.)</t>
        </r>
      </text>
    </comment>
    <comment ref="C12" authorId="0" shapeId="0" xr:uid="{00000000-0006-0000-0A00-000003000000}">
      <text>
        <r>
          <rPr>
            <b/>
            <sz val="8"/>
            <color indexed="81"/>
            <rFont val="Tahoma"/>
            <family val="2"/>
          </rPr>
          <t>As an initial conservative analysis, the ambient temperature may be set to the criterion (25); if this results in reasonable potential, use actual ambient temperature.</t>
        </r>
      </text>
    </comment>
    <comment ref="K12" authorId="0" shapeId="0" xr:uid="{00000000-0006-0000-0A00-000004000000}">
      <text>
        <r>
          <rPr>
            <b/>
            <sz val="8"/>
            <color indexed="81"/>
            <rFont val="Tahoma"/>
            <family val="2"/>
          </rPr>
          <t>See section 5.6 of IMD.  If the temperature increase after mixing with 25% stream flow is less than 0.3C above the numeric criterion, or if the resulting temperature after mix is less than 21C, there is no reasonable potential for migration blockage</t>
        </r>
      </text>
    </comment>
    <comment ref="C14" authorId="0" shapeId="0" xr:uid="{00000000-0006-0000-0A00-000005000000}">
      <text>
        <r>
          <rPr>
            <b/>
            <sz val="8"/>
            <color indexed="81"/>
            <rFont val="Tahoma"/>
            <family val="2"/>
          </rPr>
          <t>Use worst-case effluent flow for discharge period being evaluated</t>
        </r>
      </text>
    </comment>
    <comment ref="K14" authorId="0" shapeId="0" xr:uid="{00000000-0006-0000-0A00-000006000000}">
      <text>
        <r>
          <rPr>
            <b/>
            <sz val="8"/>
            <color indexed="81"/>
            <rFont val="Tahoma"/>
            <family val="2"/>
          </rPr>
          <t>Use worst-case effluent flow for discharge period being evaluated</t>
        </r>
      </text>
    </comment>
    <comment ref="C16" authorId="0" shapeId="0" xr:uid="{00000000-0006-0000-0A00-000007000000}">
      <text>
        <r>
          <rPr>
            <b/>
            <sz val="8"/>
            <color indexed="81"/>
            <rFont val="Tahoma"/>
            <family val="2"/>
          </rPr>
          <t>Use highest daily maximum temperature.</t>
        </r>
        <r>
          <rPr>
            <sz val="8"/>
            <color indexed="81"/>
            <rFont val="Tahoma"/>
            <family val="2"/>
          </rPr>
          <t xml:space="preserve">
</t>
        </r>
      </text>
    </comment>
    <comment ref="K16" authorId="0" shapeId="0" xr:uid="{00000000-0006-0000-0A00-000008000000}">
      <text>
        <r>
          <rPr>
            <b/>
            <sz val="8"/>
            <color indexed="81"/>
            <rFont val="Tahoma"/>
            <family val="2"/>
          </rPr>
          <t>Use highest 7-day average of daily maximum.  If minimal effluent data is available, use the maximum effluent temperature.</t>
        </r>
        <r>
          <rPr>
            <sz val="8"/>
            <color indexed="81"/>
            <rFont val="Tahoma"/>
            <family val="2"/>
          </rPr>
          <t xml:space="preserve">
</t>
        </r>
      </text>
    </comment>
    <comment ref="A26" authorId="1" shapeId="0" xr:uid="{00000000-0006-0000-0A00-000009000000}">
      <text>
        <r>
          <rPr>
            <b/>
            <sz val="9"/>
            <color indexed="81"/>
            <rFont val="Tahoma"/>
            <family val="2"/>
          </rPr>
          <t>Cite data sources, dates, etc. here.</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sschnur</author>
  </authors>
  <commentList>
    <comment ref="C11" authorId="0" shapeId="0" xr:uid="{00000000-0006-0000-0B00-000001000000}">
      <text>
        <r>
          <rPr>
            <b/>
            <sz val="8"/>
            <color indexed="81"/>
            <rFont val="Tahoma"/>
            <family val="2"/>
          </rPr>
          <t>Use critical dilution from mixing zone study</t>
        </r>
      </text>
    </comment>
    <comment ref="C13" authorId="0" shapeId="0" xr:uid="{00000000-0006-0000-0B00-000002000000}">
      <text>
        <r>
          <rPr>
            <b/>
            <sz val="8"/>
            <color indexed="81"/>
            <rFont val="Tahoma"/>
            <family val="2"/>
          </rPr>
          <t xml:space="preserve">Maximum 7-day average of daily maximum </t>
        </r>
        <r>
          <rPr>
            <sz val="8"/>
            <color indexed="81"/>
            <rFont val="Tahoma"/>
            <family val="2"/>
          </rPr>
          <t xml:space="preserve">
</t>
        </r>
      </text>
    </comment>
    <comment ref="C15" authorId="0" shapeId="0" xr:uid="{00000000-0006-0000-0B00-000003000000}">
      <text>
        <r>
          <rPr>
            <b/>
            <sz val="8"/>
            <color indexed="81"/>
            <rFont val="Tahoma"/>
            <family val="2"/>
          </rPr>
          <t>Use maximum 7-day average of daily maximum for time period.  If minimal effluent data is available, use the maximum effluent temperature.</t>
        </r>
        <r>
          <rPr>
            <sz val="8"/>
            <color indexed="81"/>
            <rFont val="Tahoma"/>
            <family val="2"/>
          </rPr>
          <t xml:space="preserve">
</t>
        </r>
      </text>
    </comment>
    <comment ref="C17" authorId="0" shapeId="0" xr:uid="{00000000-0006-0000-0B00-000004000000}">
      <text>
        <r>
          <rPr>
            <b/>
            <sz val="8"/>
            <color indexed="81"/>
            <rFont val="Tahoma"/>
            <family val="2"/>
          </rPr>
          <t xml:space="preserve">Generally 18 or 20C unless bull trout are present.
</t>
        </r>
      </text>
    </comment>
    <comment ref="C19" authorId="0" shapeId="0" xr:uid="{00000000-0006-0000-0B00-000005000000}">
      <text>
        <r>
          <rPr>
            <b/>
            <sz val="8"/>
            <color indexed="81"/>
            <rFont val="Tahoma"/>
            <family val="2"/>
          </rPr>
          <t>Use weekly dry weather design flow (or monthly design flow multiplied by 1.5 to estimate the weekly design flow)</t>
        </r>
      </text>
    </comment>
  </commentList>
</comments>
</file>

<file path=xl/sharedStrings.xml><?xml version="1.0" encoding="utf-8"?>
<sst xmlns="http://schemas.openxmlformats.org/spreadsheetml/2006/main" count="602" uniqueCount="244">
  <si>
    <t>State of Oregon Department of Environmental Quality</t>
  </si>
  <si>
    <t>Reasonable Potential Analysis</t>
  </si>
  <si>
    <t>Temperature Workbook</t>
  </si>
  <si>
    <t>Technical analysis spreadsheet to determine the reasonable potential of discharge pollutants to exceed water quality criteria and the thermal plumes rule. For questions and comments please contact the temperature subject matter expert.</t>
  </si>
  <si>
    <t>Human Use Allowance - Stream Exceeds Water Quality Criterion (OAR 340-041-0028(12)(b)(A))</t>
  </si>
  <si>
    <t>Rule Citation - OAR 340-041-0028</t>
  </si>
  <si>
    <t>For situations where the criterion is exceeded, but a TMDL has not yet been developed.  Analysis is at Edge of Mixing Zone and 25% Stream Flow</t>
  </si>
  <si>
    <t>(12) Implementation of the Temperature Criteria.</t>
  </si>
  <si>
    <t>(b) Human Use Allowance. Insignificant additions of heat are authorized in waters that exceed the applicable temperature criteria as follows:</t>
  </si>
  <si>
    <t>Section 5.3 of the Temperature IMD</t>
  </si>
  <si>
    <t>Facility Name:</t>
  </si>
  <si>
    <t>Date:</t>
  </si>
  <si>
    <t>(A) Prior to the completion of a temperature TMDL or other cumulative effects analysis, no single NPDES point source that discharges into a temperature water quality limited water may cause the temperature of the water body to increase more than 0.3 degrees Celsius (0.5 Fahrenheit) above the applicable criteria after mixing with either twenty five (25) percent of the stream flow, or the temperature mixing zone, whichever is more restrictive;</t>
  </si>
  <si>
    <t>Applicable Criterion and Season:</t>
  </si>
  <si>
    <t>Enter data into white cells below:</t>
  </si>
  <si>
    <t>Data Metric/Source</t>
  </si>
  <si>
    <r>
      <t xml:space="preserve">Equation used to calculate </t>
    </r>
    <r>
      <rPr>
        <sz val="10"/>
        <rFont val="Symbol"/>
        <family val="1"/>
        <charset val="2"/>
      </rPr>
      <t>D</t>
    </r>
    <r>
      <rPr>
        <sz val="10"/>
        <rFont val="Arial"/>
        <family val="2"/>
      </rPr>
      <t>T at edge of MZ</t>
    </r>
  </si>
  <si>
    <t>Mixing Zone Dilution =</t>
  </si>
  <si>
    <t>7Q10 =</t>
  </si>
  <si>
    <t xml:space="preserve"> cfs</t>
  </si>
  <si>
    <t>Effluent Flow =</t>
  </si>
  <si>
    <t>mgd</t>
  </si>
  <si>
    <t>Equation used to calculate thermal load limit</t>
  </si>
  <si>
    <t>Applicable Temperature Criterion</t>
  </si>
  <si>
    <t xml:space="preserve"> ºC</t>
  </si>
  <si>
    <t>Effluent Temperature</t>
  </si>
  <si>
    <t>Allowable increase =</t>
  </si>
  <si>
    <t>Where:</t>
  </si>
  <si>
    <t xml:space="preserve">Qe = </t>
  </si>
  <si>
    <r>
      <t>Effluent Flow in m</t>
    </r>
    <r>
      <rPr>
        <sz val="10"/>
        <rFont val="Arial"/>
        <family val="2"/>
      </rPr>
      <t>gd</t>
    </r>
  </si>
  <si>
    <t>S =</t>
  </si>
  <si>
    <t>Dilution</t>
  </si>
  <si>
    <t>Dilution at 25% Stream Flow =</t>
  </si>
  <si>
    <t xml:space="preserve">  dilution = (Qr*0.25)/Qe + 1</t>
  </si>
  <si>
    <r>
      <t>DT</t>
    </r>
    <r>
      <rPr>
        <vertAlign val="subscript"/>
        <sz val="10"/>
        <rFont val="Arial"/>
        <family val="2"/>
      </rPr>
      <t>all</t>
    </r>
    <r>
      <rPr>
        <sz val="10"/>
        <rFont val="Symbol"/>
        <family val="1"/>
        <charset val="2"/>
      </rPr>
      <t xml:space="preserve"> = </t>
    </r>
  </si>
  <si>
    <t>Allowable temperature increase</t>
  </si>
  <si>
    <r>
      <t>at edge of MZ (</t>
    </r>
    <r>
      <rPr>
        <sz val="10"/>
        <rFont val="Arial"/>
        <family val="2"/>
      </rPr>
      <t>°</t>
    </r>
    <r>
      <rPr>
        <sz val="10"/>
        <rFont val="Arial"/>
        <family val="2"/>
      </rPr>
      <t>C)</t>
    </r>
  </si>
  <si>
    <r>
      <t>D</t>
    </r>
    <r>
      <rPr>
        <b/>
        <sz val="10"/>
        <rFont val="Arial"/>
        <family val="2"/>
      </rPr>
      <t>T at edge of MZ=</t>
    </r>
  </si>
  <si>
    <t>Cp =</t>
  </si>
  <si>
    <r>
      <t>Specific Heat of Water (1 cal/g </t>
    </r>
    <r>
      <rPr>
        <sz val="10"/>
        <rFont val="Arial"/>
        <family val="2"/>
      </rPr>
      <t>°</t>
    </r>
    <r>
      <rPr>
        <sz val="10"/>
        <rFont val="Arial"/>
        <family val="2"/>
      </rPr>
      <t>C)</t>
    </r>
  </si>
  <si>
    <r>
      <t>D</t>
    </r>
    <r>
      <rPr>
        <b/>
        <sz val="10"/>
        <rFont val="Arial"/>
        <family val="2"/>
      </rPr>
      <t>T at 25% Stream Flow=</t>
    </r>
  </si>
  <si>
    <t>r =</t>
  </si>
  <si>
    <r>
      <t>Density of Water (1 g/cm</t>
    </r>
    <r>
      <rPr>
        <vertAlign val="superscript"/>
        <sz val="10"/>
        <rFont val="Albertus Extra Bold"/>
        <family val="2"/>
      </rPr>
      <t>3</t>
    </r>
    <r>
      <rPr>
        <sz val="10"/>
        <rFont val="Albertus Extra Bold"/>
        <family val="2"/>
      </rPr>
      <t>)</t>
    </r>
  </si>
  <si>
    <t>3785.41 =</t>
  </si>
  <si>
    <r>
      <t>Flow conversion from mgd to m</t>
    </r>
    <r>
      <rPr>
        <vertAlign val="superscript"/>
        <sz val="10"/>
        <rFont val="Arial"/>
        <family val="2"/>
      </rPr>
      <t>3</t>
    </r>
    <r>
      <rPr>
        <sz val="10"/>
        <rFont val="Arial"/>
        <family val="2"/>
      </rPr>
      <t>/day</t>
    </r>
  </si>
  <si>
    <t>Thermal Load Limit =</t>
  </si>
  <si>
    <t>Million Kcals (7-day Rolling Avg.)</t>
  </si>
  <si>
    <t>Pre-TMDL Thermal Load Limit</t>
  </si>
  <si>
    <t xml:space="preserve">This box is provided for when there is a TMDL based on NTP and an explicit WLA is presented requiring a limit for the permitee.  In such cases, a permit limit must be developed even when analysis shows no RP.  The permit limit must be the most stringent of the WLA or the pre-TMDL thermal load limit. </t>
  </si>
  <si>
    <t>Stream Meets Water Quality Criterion (OAR 340-041-0028(4))</t>
  </si>
  <si>
    <t>For situations where the criterion is met (the waterbody is not listed as impaired for temperature) - Analysis at Edge of Mixing Zone</t>
  </si>
  <si>
    <t>(4) Biologically Based Numeric Criteria. Unless superseded by the natural conditions criteria described in section (8) of this rule, or by subsequently adopted site-specific criteria approved by EPA, the temperature criteria for State waters supporting salmonid fishes are as follows:</t>
  </si>
  <si>
    <t>Section 5.4 of the Temperature IMD</t>
  </si>
  <si>
    <t>(a) The seven-day-average maximum temperature of a stream identified as having salmon and steelhead spawning use on subbasin maps and tables set out in OAR 340-041-0101 to 340-041-0340: Tables 101B, and 121B, and Figures 130B, 151B, 160B, 170B, 220B, 230B, 271B, 286B, 300B, 310B, 320B, and 340B, may not exceed 13.0 degrees Celsius (55.4 degrees Fahrenheit) at the times indicated on these maps and tables;</t>
  </si>
  <si>
    <t>(b) The seven-day-average maximum temperature of a stream identified as having core cold water habitat use on subbasin maps set out in OAR 340-041-101 to 340-041-340: Figures 130A, 151A, 160A, 170A, 180A, 201A, 220A, 230A, 271A, 286A, 300A, 310A, 320A, and 340A, may not exceed 16.0 degrees Celsius (60.8 degrees Fahrenheit);</t>
  </si>
  <si>
    <t xml:space="preserve">Mixing Zone Dilution = </t>
  </si>
  <si>
    <t>(c) The seven-day-average maximum temperature of a stream identified as having salmon and trout rearing and migration use on subbasin maps set out at OAR 340-041-0101 to 340-041-0340: Figures 130A, 151A, 160A, 170A, 220A, 230A, 271A, 286A, 300A, 310A, 320A, and 340A, may not exceed 18.0 degrees Celsius (64.4 degrees Fahrenheit);</t>
  </si>
  <si>
    <t xml:space="preserve">Ambient Temperature = </t>
  </si>
  <si>
    <t xml:space="preserve">Effluent Temperature = </t>
  </si>
  <si>
    <t>(d) The seven-day-average maximum temperature of a stream identified as having a migration corridor use on subbasin maps and tables OAR 340-041-0101 to 340-041-0340: Tables 101B, and 121B, and Figures 151A, 170A, 300A, and 340A, may not exceed 20.0 degrees Celsius (68.0 degrees Fahrenheit). In addition, these water bodies must have cold water refugia that are sufficiently distributed so as to allow salmon and steelhead migration without significant adverse effects from higher water temperatures elsewhere in the water body. Finally, the seasonal thermal pattern in Columbia and Snake Rivers must reflect the natural seasonal thermal pattern;</t>
  </si>
  <si>
    <t>Applicable Temperature Criterion =</t>
  </si>
  <si>
    <t xml:space="preserve">Effluent Flow = </t>
  </si>
  <si>
    <t>(e) The seven-day-average maximum temperature of a stream identified as having Lahontan cutthroat trout or redband trout use on subbasin maps and tables set out in OAR 340-041-0101 to 340-041-0340: Tables 121B, 140B, 190B, and 250B, and Figures 180A, 201A, 260A and 310A may not exceed 20.0 degrees Celsius (68.0 degrees Fahrenheit);</t>
  </si>
  <si>
    <r>
      <t>D</t>
    </r>
    <r>
      <rPr>
        <b/>
        <sz val="10"/>
        <rFont val="Arial"/>
        <family val="2"/>
      </rPr>
      <t>T at MZ edge=</t>
    </r>
  </si>
  <si>
    <r>
      <t xml:space="preserve">Temperature </t>
    </r>
    <r>
      <rPr>
        <b/>
        <sz val="10"/>
        <rFont val="Arial"/>
        <family val="2"/>
      </rPr>
      <t>at MZ edge=</t>
    </r>
  </si>
  <si>
    <t>(f) The seven-day-average maximum temperature of a stream identified as having bull trout spawning and juvenile rearing use on subbasin maps set out at OAR 340-041-0101 to 340-041-0340: Figures 130B, 151B, 160B, 170B, 180A, 201A, 260A, 310B, and 340B, may not exceed 12.0 degrees Celsius (53.6 degrees Fahrenheit). From August 15 through May 15, in bull trout spawning waters below Clear Creek and Mehlhorn reservoirs on Upper Clear Creek (Pine Subbasin), below Laurance Lake on the Middle Fork Hood River, and below Carmen reservoir on the Upper McKenzie River, there may be no more than a 0.3 degrees Celsius (0.5 Fahrenheit) increase between the water temperature immediately upstream of the reservoir and the water temperature immediately downstream of the spillway when the ambient seven-day-average maximum stream temperature is 9.0 degrees Celsius (48 degrees Fahrenheit) or greater, and no more than a 1.0 degree Celsius (1.8 degrees Fahrenheit) increase when the seven-day-average stream temperature is less than 9 degrees Celsius.</t>
  </si>
  <si>
    <t>(relative to the ambient temperature used above)</t>
  </si>
  <si>
    <r>
      <t>Note
This thermal load limit is the excess thermal load needed to increase the ambient temperature up to the criterion temperature.  However, if the ambient temperature is less than 0.3</t>
    </r>
    <r>
      <rPr>
        <sz val="10"/>
        <color theme="1"/>
        <rFont val="Times New Roman"/>
        <family val="1"/>
      </rPr>
      <t>℃</t>
    </r>
    <r>
      <rPr>
        <sz val="10"/>
        <color theme="1"/>
        <rFont val="Arial"/>
        <family val="2"/>
      </rPr>
      <t xml:space="preserve"> below the criterion, then the thermal load limit is calculated as the excess thermal load necessary to increase the ambient temperature by 0.3℃ (as directed by the  IMD).  Since the Thermal Load Limit above is the excess thermal load above the ambient temperature, compliance is evaluated using the usual equation to determine the actual load discharged, but using the ambient temperature as opposed to the criterion: ETL discharged = (T</t>
    </r>
    <r>
      <rPr>
        <vertAlign val="subscript"/>
        <sz val="10"/>
        <color theme="1"/>
        <rFont val="Arial"/>
        <family val="2"/>
      </rPr>
      <t>e</t>
    </r>
    <r>
      <rPr>
        <sz val="10"/>
        <color theme="1"/>
        <rFont val="Arial"/>
        <family val="2"/>
      </rPr>
      <t xml:space="preserve"> - T</t>
    </r>
    <r>
      <rPr>
        <vertAlign val="subscript"/>
        <sz val="10"/>
        <color theme="1"/>
        <rFont val="Arial"/>
        <family val="2"/>
      </rPr>
      <t>a</t>
    </r>
    <r>
      <rPr>
        <sz val="10"/>
        <color theme="1"/>
        <rFont val="Arial"/>
        <family val="2"/>
      </rPr>
      <t>)*Qe*3.78541, where T</t>
    </r>
    <r>
      <rPr>
        <vertAlign val="subscript"/>
        <sz val="10"/>
        <color theme="1"/>
        <rFont val="Arial"/>
        <family val="2"/>
      </rPr>
      <t>e</t>
    </r>
    <r>
      <rPr>
        <sz val="10"/>
        <color theme="1"/>
        <rFont val="Arial"/>
        <family val="2"/>
      </rPr>
      <t xml:space="preserve"> is effluent temperature and T</t>
    </r>
    <r>
      <rPr>
        <vertAlign val="subscript"/>
        <sz val="10"/>
        <color theme="1"/>
        <rFont val="Arial"/>
        <family val="2"/>
      </rPr>
      <t>a</t>
    </r>
    <r>
      <rPr>
        <sz val="10"/>
        <color theme="1"/>
        <rFont val="Arial"/>
        <family val="2"/>
      </rPr>
      <t xml:space="preserve"> is the ambient temperature used above.</t>
    </r>
  </si>
  <si>
    <t>Summer Stream Temperature is Below the Biologically Based Numeric Criterion (OAR 340-041-0028(11)(a))</t>
  </si>
  <si>
    <t>Rule Citation - OAR 340-0410028</t>
  </si>
  <si>
    <t>For situations where the receiving stream 7DADM temperatures are below the criterion for the entire summer (see Setion 3.7 of IMD).. Analysis is at 100% stream flow (full mix).  This assessment is in addition to the numeric criterion RPA.</t>
  </si>
  <si>
    <t>(11) Protecting Cold Water.</t>
  </si>
  <si>
    <t>(a) Except as described in subsection (c) of this rule, waters of the State that have summer seven-day-average maximum ambient temperatures that are colder than the biologically based criteria in section (4) of this rule, may not be warmed by more than 0.3 degrees Celsius (0.5 degrees Fahrenheit) above the colder water ambient temperature. This provision applies to all sources taken together at the point of maximum impact where salmon, steelhead or bull trout are present</t>
  </si>
  <si>
    <t>Section 5.5 of the Temperature IMD</t>
  </si>
  <si>
    <t>(c) The cold water protection narrative criteria in subsection (a) do not apply if:
  (A) There are no threatened or endangered salmonids currently inhabiting the water body;
  (B) The water body has not been designated as critical habitat; and 
  (C) The colder water is not necessary to ensure that downstream temperatures achieve and 
       maintain compliance with the applicable temperature criteria.</t>
  </si>
  <si>
    <r>
      <t xml:space="preserve">Equation used to calculate </t>
    </r>
    <r>
      <rPr>
        <sz val="10"/>
        <rFont val="Symbol"/>
        <family val="1"/>
        <charset val="2"/>
      </rPr>
      <t>D</t>
    </r>
    <r>
      <rPr>
        <sz val="10"/>
        <rFont val="Arial"/>
        <family val="2"/>
      </rPr>
      <t>T in 100% of the stream</t>
    </r>
  </si>
  <si>
    <t xml:space="preserve">7Q10 = </t>
  </si>
  <si>
    <t>Note: "Summer" means June 1 - September 30 of each calendar year [OAR 340-041-0002(63)]</t>
  </si>
  <si>
    <t xml:space="preserve">Allowable increase = </t>
  </si>
  <si>
    <t xml:space="preserve">100% dilution = </t>
  </si>
  <si>
    <t xml:space="preserve">  dilution = (Qe+Qr)/Qe</t>
  </si>
  <si>
    <r>
      <t>D</t>
    </r>
    <r>
      <rPr>
        <b/>
        <sz val="10"/>
        <rFont val="Arial"/>
        <family val="2"/>
      </rPr>
      <t>T at 100% Stream Flow =</t>
    </r>
  </si>
  <si>
    <t>Stream Meets Spawning Water Quality Criterion (OAR 340-041-0028(11)(b))</t>
  </si>
  <si>
    <t xml:space="preserve">For situations where the receiving stream 60DADM temperatures are below the criterion. Analysis is at 100% stream flow (full mix).  This assessment is in addition to the numeric criterion RPA. </t>
  </si>
  <si>
    <t>(11) Protecting Cold Water</t>
  </si>
  <si>
    <t>(b) A point source that discharges into or above salmon &amp; steelhead spawning waters that are colder than the spawning criterion, may not cause the water temperature in the spawning reach where the physical habitat for spawning exists during the time spawning through emergence use occurs, to increase more than the following amounts after complete mixing of the effluent with the river: 
  (A) If the rolling 60 day average maximum ambient water temperature, between the dates of 
       spawning use as designated under subsection (4)(a) of this rule, is 10 to 12.8 degrees 
       Celsius, the allowable increase is 0.5 Celsius above the 60 day average; or
  (B) If the rolling 60 day average maximum ambient water temperature, between the dates of 
       spawning use as designated under subsection (4)(a) of this rule, is less than 10 degrees 
       Celsius, the allowable increase is 1.0 Celsius above the 60 day average, unless the source 
       provides analysis showing that a greater increase will not significantly impact the survival of 
       salmon or steelhead eggs or the timing of salmon or steelhead fry emergence from the 
       gravels in downstream spawning reach.</t>
  </si>
  <si>
    <t xml:space="preserve">Ambient Flow = </t>
  </si>
  <si>
    <t>(c) The cold water protection narrative criteria in subsection (a) do not apply if:
  (A) There are no threatened or endangered salmonids currently inhabiting the water body;
  (B) The water body has not been designated as critical habitat; and   
  (C) The colder water is not necessary to ensure that downstream temperatures achieve and 
       maintain compliance with the applicable temperature criteria.</t>
  </si>
  <si>
    <r>
      <t xml:space="preserve">Allowable increase when ambient </t>
    </r>
    <r>
      <rPr>
        <sz val="10"/>
        <rFont val="Calibri"/>
        <family val="2"/>
      </rPr>
      <t>≥</t>
    </r>
    <r>
      <rPr>
        <sz val="10"/>
        <rFont val="Arial"/>
        <family val="2"/>
      </rPr>
      <t xml:space="preserve"> 10</t>
    </r>
    <r>
      <rPr>
        <sz val="10"/>
        <rFont val="Times New Roman"/>
        <family val="1"/>
      </rPr>
      <t>℃:</t>
    </r>
    <r>
      <rPr>
        <sz val="10"/>
        <rFont val="Arial"/>
        <family val="2"/>
      </rPr>
      <t xml:space="preserve"> </t>
    </r>
  </si>
  <si>
    <t>From OAR 340-041-0028(11)(b)</t>
  </si>
  <si>
    <r>
      <t xml:space="preserve">Allowable increase when ambient </t>
    </r>
    <r>
      <rPr>
        <sz val="10"/>
        <rFont val="Calibri"/>
        <family val="2"/>
      </rPr>
      <t>&lt;</t>
    </r>
    <r>
      <rPr>
        <sz val="10"/>
        <rFont val="Arial"/>
        <family val="2"/>
      </rPr>
      <t xml:space="preserve"> 10</t>
    </r>
    <r>
      <rPr>
        <sz val="10"/>
        <rFont val="Times New Roman"/>
        <family val="1"/>
      </rPr>
      <t>℃:</t>
    </r>
    <r>
      <rPr>
        <sz val="10"/>
        <rFont val="Arial"/>
        <family val="2"/>
      </rPr>
      <t xml:space="preserve"> </t>
    </r>
  </si>
  <si>
    <r>
      <rPr>
        <u/>
        <sz val="10"/>
        <rFont val="Arial"/>
        <family val="2"/>
      </rPr>
      <t>Note to Permit Writer:</t>
    </r>
    <r>
      <rPr>
        <sz val="10"/>
        <rFont val="Arial"/>
        <family val="2"/>
      </rPr>
      <t xml:space="preserve"> This RPA sheet should be used as an initial, conservative RPA.  You may start off with 7-day average values for flow and temperatures as a very conservative RPA.  If RP is found using these values, perform a more precise RPA using 60-day average values.  If RP is found using these values, a more precise paired analysis may be warranted.</t>
    </r>
  </si>
  <si>
    <r>
      <rPr>
        <b/>
        <sz val="10"/>
        <rFont val="Arial"/>
        <family val="2"/>
      </rPr>
      <t>When ambient</t>
    </r>
    <r>
      <rPr>
        <b/>
        <sz val="10"/>
        <rFont val="Symbol"/>
        <family val="1"/>
        <charset val="2"/>
      </rPr>
      <t xml:space="preserve"> </t>
    </r>
    <r>
      <rPr>
        <b/>
        <sz val="10"/>
        <rFont val="Calibri"/>
        <family val="2"/>
      </rPr>
      <t>≥10</t>
    </r>
    <r>
      <rPr>
        <b/>
        <sz val="10"/>
        <rFont val="Times New Roman"/>
        <family val="1"/>
      </rPr>
      <t>℃</t>
    </r>
    <r>
      <rPr>
        <b/>
        <sz val="10"/>
        <rFont val="Symbol"/>
        <family val="1"/>
        <charset val="2"/>
      </rPr>
      <t>: D</t>
    </r>
    <r>
      <rPr>
        <b/>
        <sz val="10"/>
        <rFont val="Arial"/>
        <family val="2"/>
      </rPr>
      <t>T at 100% Stream Flow =</t>
    </r>
  </si>
  <si>
    <r>
      <rPr>
        <b/>
        <sz val="10"/>
        <rFont val="Arial"/>
        <family val="2"/>
      </rPr>
      <t>When ambient</t>
    </r>
    <r>
      <rPr>
        <b/>
        <sz val="10"/>
        <rFont val="Symbol"/>
        <family val="1"/>
        <charset val="2"/>
      </rPr>
      <t xml:space="preserve"> </t>
    </r>
    <r>
      <rPr>
        <b/>
        <sz val="10"/>
        <rFont val="Calibri"/>
        <family val="2"/>
      </rPr>
      <t>≤10</t>
    </r>
    <r>
      <rPr>
        <b/>
        <sz val="10"/>
        <rFont val="Times New Roman"/>
        <family val="1"/>
      </rPr>
      <t>℃</t>
    </r>
    <r>
      <rPr>
        <b/>
        <sz val="10"/>
        <rFont val="Symbol"/>
        <family val="1"/>
        <charset val="2"/>
      </rPr>
      <t>: D</t>
    </r>
    <r>
      <rPr>
        <b/>
        <sz val="10"/>
        <rFont val="Arial"/>
        <family val="2"/>
      </rPr>
      <t>T at 100% Stream Flow =</t>
    </r>
  </si>
  <si>
    <t>Note:  If Reasonable Potential is indicated, use a more refined analysis (e.g. paired temperature analysis) to make the final RP determination.</t>
  </si>
  <si>
    <t>Discharge to Natural Lakes  (OAR 340-041-0028(6)) and Ocean/Bays (OAR 340-041-0028(7))</t>
  </si>
  <si>
    <t>Analysis at Edge of Mixing Zone</t>
  </si>
  <si>
    <t>(6) Natural Lakes. Natural lakes may not be warmed by more than 0.3 degrees Celsius (0.5 degrees Fahrenheit) above the natural condition unless a greater increase would not reasonably be expected to adversely affect fish or other aquatic life. Absent a discharge or human modification that would reasonably be expected to increase temperature, DEQ will presume that the ambient temperature of a natural lake is the same as its natural thermal condition.</t>
  </si>
  <si>
    <t>Section 5.7 of the Temperature IMD</t>
  </si>
  <si>
    <t>Note: This spreadsheet is generally only appropriate for analyses of effluent from minor domestic facilities.  For other facilities, an analysis using paired seasonal ambient and effluent data is more appropriate.</t>
  </si>
  <si>
    <t>(7) Oceans and Bays. Except for the Columbia River above river mile 7, ocean and bay waters may not be warmed by more than 0.3 degrees Celsius (0.5 degrees Fahrenheit) above the natural condition unless a greater increase would not reasonably be expected to adversely affect fish or other aquatic life. Absent a discharge or human modification that would reasonably be expected to increase temperature, DEQ will presume that the ambient temperature of the ocean or bay is the same as its natural thermal condition.</t>
  </si>
  <si>
    <t xml:space="preserve">Allowable Increase = </t>
  </si>
  <si>
    <t>Million Kcals</t>
  </si>
  <si>
    <r>
      <rPr>
        <u/>
        <sz val="8"/>
        <rFont val="Arial"/>
        <family val="2"/>
      </rPr>
      <t>Impairment of active spawning area note:</t>
    </r>
    <r>
      <rPr>
        <sz val="8"/>
        <rFont val="Arial"/>
        <family val="2"/>
      </rPr>
      <t xml:space="preserve">  If there is no spawning use noted in OAR or ODFW use maps, then there is not active spawning downstream of the outfall.  If spawning is noted on the maps, then check to see if there is information within the mixing zone study or other sources on active spawning beds.  If there is no information within the mixing zone study, or from other available sources, regarding active spawning areas, contact the regional ODFW biologist and: 
Provide the biologist with a detailed description of the mixing zone location (including a map showing the location of the mixing zone within the receiving stream) and ask this question:
Does ODFW have knowledge (for example, from a survey or direct observation) that an active salmonid spawning area, where spawning redds are located or likely to be located, exists within the mixing zone described above?
1. If yes, please provide any available documentation.
2. If no, is it likely that the area within the mixing zone described above is an active spawning area for spawning redds?
</t>
    </r>
    <r>
      <rPr>
        <u/>
        <sz val="8"/>
        <rFont val="Arial"/>
        <family val="2"/>
      </rPr>
      <t xml:space="preserve">
Migration Blockage Note:  </t>
    </r>
    <r>
      <rPr>
        <sz val="8"/>
        <rFont val="Arial"/>
        <family val="2"/>
      </rPr>
      <t xml:space="preserve">Migration blockage only applies to upstream migration of anadromous species. It also primarily applies to historically native stecidies, but if a species is native the the ESU, bhen it should likely apply to that species also (especiall if it's a T&amp;E species). (Per Debra Sturdevant emails to Rob Burkart 9/16/2021 and 9/17/2021).
</t>
    </r>
  </si>
  <si>
    <t>Temperature Thermal Plume Limitations within the Mixing Zone Rule (OAR 340-041-0053(2)(d))</t>
  </si>
  <si>
    <t>Rule Citation - OAR 340-041-0053</t>
  </si>
  <si>
    <t>Sections 5.6 and 6.5 of Temperature IMD</t>
  </si>
  <si>
    <t>(d) Temperature Thermal Plume Limitations. Temperature mixing zones and effluent limits authorized under 340-041-0028(12)(b) will be established to prevent or minimize the following adverse effects to salmonids inside the mixing zone:</t>
  </si>
  <si>
    <t xml:space="preserve">This rule only applies to receiving streams with salmonid uses. This spreadsheet assesses compliance with OAR 340-042-0053(2)(d) subparts A and B.  Subparts C and D need to be assessed separately (see Thermal Plumes Instructions).
</t>
  </si>
  <si>
    <t>(A) Impairment of an active salmonid spawning area where spawning redds are located or likely to be located. This adverse effect is prevented or minimized by limiting potential fish exposure to temperatures of 13 degrees Celsius (55.4 Fahrenheit) or more for salmon and steelhead, and 9 degrees Celsius (48 degrees Fahrenheit) or more for bull trout;</t>
  </si>
  <si>
    <t>OAR 340-041-0053(2)(d)(A): Active Spawning Area Impairment</t>
  </si>
  <si>
    <t>OAR 340-041-0053(2)(d)(B): Acute Impairment or Instanteous Lethality</t>
  </si>
  <si>
    <t>13.0 deg C at location of active spawning area</t>
  </si>
  <si>
    <t>32.0 deg C at 2 second exposure time</t>
  </si>
  <si>
    <t>(B) Acute impairment or instantaneous lethality is prevented or minimized by limiting potential fish exposure to temperatures of 32.0 degrees Celsius (89.6 degrees Fahrenheit) or more to less than 2 seconds);</t>
  </si>
  <si>
    <t xml:space="preserve">Dilution at Spawning Area = </t>
  </si>
  <si>
    <t xml:space="preserve">Plume Dilution at 2 Second Travel Time = </t>
  </si>
  <si>
    <t>(C) Thermal shock caused by a sudden increase in water temperature is prevented or minimized by limiting potential fish exposure to temperatures of 25.0 degrees Celsius (77.0 degrees Fahrenheit) or more to less than 5 percent of the cross section of 100 percent of the 7Q10 low flow of the water body; the Department may develop additional exposure timing restrictions to prevent thermal shock; and</t>
  </si>
  <si>
    <t xml:space="preserve">Max. 7dAM Effluent Temperature = </t>
  </si>
  <si>
    <t xml:space="preserve">Max Daily Effluent Temperature = </t>
  </si>
  <si>
    <t>(D) Unless the ambient temperature is 21.0 degrees of greater, migration blockage is prevented or minimized by limiting potential fish exposure to temperatures of 21.0 degrees Celsius (69.8 degrees Fahrenheit) or more to less than 25 percent of the cross section of 100 percent of the 7Q10 low flow of the water body.</t>
  </si>
  <si>
    <r>
      <t>D</t>
    </r>
    <r>
      <rPr>
        <b/>
        <sz val="10"/>
        <rFont val="Arial"/>
        <family val="2"/>
      </rPr>
      <t>T at Spawning Area=</t>
    </r>
  </si>
  <si>
    <r>
      <t xml:space="preserve">Temperature </t>
    </r>
    <r>
      <rPr>
        <b/>
        <sz val="10"/>
        <rFont val="Arial"/>
        <family val="2"/>
      </rPr>
      <t>at 2 Sec.</t>
    </r>
  </si>
  <si>
    <t>Temp. at Spawning Area=</t>
  </si>
  <si>
    <t>Daily Maximum Temperature Limit:</t>
  </si>
  <si>
    <t xml:space="preserve">Notes: </t>
  </si>
  <si>
    <r>
      <t xml:space="preserve">Example fact sheet language for the situation where there is no information indicating that there is active salmonid spawning area where spawning redds are located or likely to be located within the RMZ, and the spawning criterion RPA indicates no RP at the edge of the RMZ:
</t>
    </r>
    <r>
      <rPr>
        <sz val="10"/>
        <rFont val="Arial"/>
        <family val="2"/>
      </rPr>
      <t>While this segment of the receiving stream is identified as having salmonid spawning use, there is no information indicating that there is an active salmonid spawning area where spawning redds are located or likely to be located within the mixing zone.  As noted above, DEQ performed an analysis of the discharge related to the spawning criterion.  The result of this analysis indicates that the discharge does not have a reasonable potential to heat the receiving stream above the spawning criterion by more than an insignificant amount at the edge of the mixing zone.  Since the likely location of any active salmonid spawning areas would be outside of the mixing zone, the impairment of an active spawning area is prevented or minimized.</t>
    </r>
  </si>
  <si>
    <t xml:space="preserve">This rule only applies to receiving streams with salmonid uses.  For migration blockage, applies to upstream migration of anadromous salmonits (See associated notes in the "Thermal Plumes Instructions".)  This spreadsheet assesses compliance with OAR 340-042-0053(2)(d) subparts C and D.  Subparts A and B need to be assessed separately (see Thermal Plumes Instructions).
</t>
  </si>
  <si>
    <t>OAR 340-041-0053(2)(d)(C): Thermal Shock</t>
  </si>
  <si>
    <t>OAR 340-041-0053(2)(d)(D): Migration Blockage</t>
  </si>
  <si>
    <t>25 deg C at 5% of the stream cross section</t>
  </si>
  <si>
    <t>21 deg C at 25% of the stream cross section</t>
  </si>
  <si>
    <t xml:space="preserve">Ambient Temperature= </t>
  </si>
  <si>
    <t xml:space="preserve">Max 7dAM  Effluent Temperature = </t>
  </si>
  <si>
    <t xml:space="preserve">5% of 7Q10 = </t>
  </si>
  <si>
    <t>cfs</t>
  </si>
  <si>
    <t xml:space="preserve">25% of 7Q10 = </t>
  </si>
  <si>
    <t xml:space="preserve">5% dilution = </t>
  </si>
  <si>
    <t xml:space="preserve">  dilution = (Qr*0.05)/Qe + 1</t>
  </si>
  <si>
    <t xml:space="preserve">25% dilution = </t>
  </si>
  <si>
    <t>Temperature at 5%  cross section =</t>
  </si>
  <si>
    <t>Temperature at 25%  cross section =</t>
  </si>
  <si>
    <t>Example Fact Sheet Language/Guidance</t>
  </si>
  <si>
    <t>For the thermal shock analysis:</t>
  </si>
  <si>
    <r>
      <rPr>
        <sz val="10"/>
        <rFont val="Calibri"/>
        <family val="2"/>
      </rPr>
      <t>●</t>
    </r>
    <r>
      <rPr>
        <sz val="10"/>
        <rFont val="Arial"/>
        <family val="2"/>
      </rPr>
      <t xml:space="preserve"> </t>
    </r>
    <r>
      <rPr>
        <u/>
        <sz val="10"/>
        <rFont val="Arial"/>
        <family val="2"/>
      </rPr>
      <t>When the maximum effluent temperature is below 25.0°C:</t>
    </r>
    <r>
      <rPr>
        <sz val="10"/>
        <rFont val="Arial"/>
        <family val="2"/>
      </rPr>
      <t xml:space="preserve">
   "Since the maximum effluent temperature is below 25°C, thermal shock caused by the discharge is prevented or minimized."
</t>
    </r>
  </si>
  <si>
    <r>
      <rPr>
        <sz val="10"/>
        <rFont val="Calibri"/>
        <family val="2"/>
      </rPr>
      <t>●</t>
    </r>
    <r>
      <rPr>
        <sz val="10"/>
        <rFont val="Arial"/>
        <family val="2"/>
      </rPr>
      <t xml:space="preserve"> </t>
    </r>
    <r>
      <rPr>
        <u/>
        <sz val="10"/>
        <rFont val="Arial"/>
        <family val="2"/>
      </rPr>
      <t>When the upstream receiving water and effluent temperatures are at their maximum values, and the temperature at 5% of the river cross section is below 25.0°C (from the analysis above):</t>
    </r>
    <r>
      <rPr>
        <sz val="10"/>
        <rFont val="Arial"/>
        <family val="2"/>
      </rPr>
      <t xml:space="preserve">
   "An analysis related to thermal shock, included in Appendix </t>
    </r>
    <r>
      <rPr>
        <sz val="10"/>
        <color rgb="FFFF0000"/>
        <rFont val="Arial"/>
        <family val="2"/>
      </rPr>
      <t>X</t>
    </r>
    <r>
      <rPr>
        <sz val="10"/>
        <rFont val="Arial"/>
        <family val="2"/>
      </rPr>
      <t xml:space="preserve">, indicates that when both the effluent and upstream receiving water temperatures are at their maximum measured values, the  plume's temperature at 5% of the receiving stream's cross-sectional area will not be above 25°C.  Based on this analysis, thermal shock caused by the discharge is prevented or
    minimized."
</t>
    </r>
  </si>
  <si>
    <r>
      <t>●</t>
    </r>
    <r>
      <rPr>
        <u/>
        <sz val="10"/>
        <rFont val="Arial"/>
        <family val="2"/>
      </rPr>
      <t xml:space="preserve"> When the upstream receiving water temperature entered into the spreadsheet is 23°C or greater, and the temperature at 5% of the river cross section is at or below 25.3°C </t>
    </r>
    <r>
      <rPr>
        <sz val="10"/>
        <rFont val="Arial"/>
        <family val="2"/>
      </rPr>
      <t xml:space="preserve">(from the analysis above). The temperature IMD (p.95) states that "it is not likely that a temperature just over 25°C could cause thermal shock.":
"An analysis related to thermal shock, included in Appendix </t>
    </r>
    <r>
      <rPr>
        <sz val="10"/>
        <color rgb="FFFF0000"/>
        <rFont val="Arial"/>
        <family val="2"/>
      </rPr>
      <t>X</t>
    </r>
    <r>
      <rPr>
        <sz val="10"/>
        <rFont val="Arial"/>
        <family val="2"/>
      </rPr>
      <t>, indicates that when upstream receiving water temperatures are at their maximum measured value, which are at or above 23°C , the
    plume's temperature at 5% of the receiving stream's cross-sectional area will be just above 25°C, a situation that is not likely to cause thermal shock. Based on this analysis, thermal shock caused by the discharge is prevented or minimized."</t>
    </r>
  </si>
  <si>
    <t>● When the upstream receiving water temperature entered into the spreadsheet is 23°C or greater, and the temperature at 5% of the river cross section is over 25.3°C (from the 
   analysis above):
   Thermal shock may be caused, and the "permit writer should consult the literature in this case to determine whether the discharge could cause thermal shock..." (IMD p.95) Consult the   temperature subject matter expert at HQ.</t>
  </si>
  <si>
    <t>● When the upstream receiving water temperature is below 23°C and the temperature at 5% of the river cross section is above 25°C (from the analysis above):
   Thermal shock is likely to occur and an effluent limit may be needed.  Consult the temperature subject matter expert at HQ.</t>
  </si>
  <si>
    <t>For the migration mlockage analysis:</t>
  </si>
  <si>
    <r>
      <rPr>
        <sz val="10"/>
        <rFont val="Calibri"/>
        <family val="2"/>
      </rPr>
      <t>●</t>
    </r>
    <r>
      <rPr>
        <sz val="10"/>
        <rFont val="Arial"/>
        <family val="2"/>
      </rPr>
      <t xml:space="preserve"> </t>
    </r>
    <r>
      <rPr>
        <u/>
        <sz val="10"/>
        <rFont val="Arial"/>
        <family val="2"/>
      </rPr>
      <t>When the maximum effluent temperature is below 21.0°C:</t>
    </r>
    <r>
      <rPr>
        <sz val="10"/>
        <rFont val="Arial"/>
        <family val="2"/>
      </rPr>
      <t xml:space="preserve">
   "Since the maximum effluent temperature is below 21.0°C, migration blockage caused by the discharge is prevented or minimized."
</t>
    </r>
  </si>
  <si>
    <r>
      <rPr>
        <sz val="10"/>
        <rFont val="Calibri"/>
        <family val="2"/>
      </rPr>
      <t>●</t>
    </r>
    <r>
      <rPr>
        <sz val="10"/>
        <rFont val="Arial"/>
        <family val="2"/>
      </rPr>
      <t xml:space="preserve"> </t>
    </r>
    <r>
      <rPr>
        <u/>
        <sz val="10"/>
        <rFont val="Arial"/>
        <family val="2"/>
      </rPr>
      <t>When the temperature at 25% of the river cross section is below 21.0°C (from the analysis above):</t>
    </r>
    <r>
      <rPr>
        <sz val="10"/>
        <rFont val="Arial"/>
        <family val="2"/>
      </rPr>
      <t xml:space="preserve">
   "An analysis related to migration blockage, included in Appendix </t>
    </r>
    <r>
      <rPr>
        <sz val="10"/>
        <color rgb="FFFF0000"/>
        <rFont val="Arial"/>
        <family val="2"/>
      </rPr>
      <t>X</t>
    </r>
    <r>
      <rPr>
        <sz val="10"/>
        <rFont val="Arial"/>
        <family val="2"/>
      </rPr>
      <t xml:space="preserve">, indicates that when the effluent plume reaches 25% of the receiving stream's cross-sectional area, the plume's temperature will not be above 21.0°C, and migration blockage caused by the discharge is therefore prevented or minimized."
</t>
    </r>
  </si>
  <si>
    <r>
      <rPr>
        <sz val="10"/>
        <rFont val="Calibri"/>
        <family val="2"/>
      </rPr>
      <t>●</t>
    </r>
    <r>
      <rPr>
        <sz val="10"/>
        <rFont val="Arial"/>
        <family val="2"/>
      </rPr>
      <t xml:space="preserve"> </t>
    </r>
    <r>
      <rPr>
        <u/>
        <sz val="10"/>
        <rFont val="Arial"/>
        <family val="2"/>
      </rPr>
      <t>When the upstream receiving water temperature is 20.8°C or greater, and the temperature increase (∆T) at 25% of the river cross section is at or below 0.3°C (from the analysis above):</t>
    </r>
    <r>
      <rPr>
        <sz val="10"/>
        <rFont val="Arial"/>
        <family val="2"/>
      </rPr>
      <t xml:space="preserve">
   "The migration blockage portion of the rule is based primarily on the USEPA guidance document, </t>
    </r>
    <r>
      <rPr>
        <i/>
        <sz val="10"/>
        <rFont val="Arial"/>
        <family val="2"/>
      </rPr>
      <t xml:space="preserve">EPA Region 10 Guidance for Pacific Northwest State and Tribal Temperature Water Quality 
    Standards </t>
    </r>
    <r>
      <rPr>
        <sz val="10"/>
        <rFont val="Arial"/>
        <family val="2"/>
      </rPr>
      <t xml:space="preserve">(April 2003).  Section V.3. of the document gives guidance on protecting salmonids from thermal plume impacts and provides this discussion on migration blockage:
            </t>
    </r>
    <r>
      <rPr>
        <i/>
        <sz val="10"/>
        <rFont val="Arial"/>
        <family val="2"/>
      </rPr>
      <t xml:space="preserve">Adult migration blockage conditions can occur at 21°C ... Therefore, EPA suggests that the cross-sectional area of a river at or above 21°C be limited to less than 25% or, if 
            upstream temperature exceeds 21°C, the thermal plume be limited such that 75% of the cross-sectional area of the river has less than a de minimis (e.g., 0.25°C) temperature 
            increase.
</t>
    </r>
    <r>
      <rPr>
        <sz val="10"/>
        <rFont val="Arial"/>
        <family val="2"/>
      </rPr>
      <t xml:space="preserve">
   The maximum recorded receiving water temperature upstream of the discharge locations is </t>
    </r>
    <r>
      <rPr>
        <sz val="10"/>
        <color rgb="FFFF0000"/>
        <rFont val="Arial"/>
        <family val="2"/>
      </rPr>
      <t>A</t>
    </r>
    <r>
      <rPr>
        <sz val="10"/>
        <rFont val="Arial"/>
        <family val="2"/>
      </rPr>
      <t xml:space="preserve">°C (7-day average of the daily maximum).  An analysis related to migration blockage, included in Appendix </t>
    </r>
    <r>
      <rPr>
        <sz val="10"/>
        <color rgb="FFFF0000"/>
        <rFont val="Arial"/>
        <family val="2"/>
      </rPr>
      <t>X</t>
    </r>
    <r>
      <rPr>
        <sz val="10"/>
        <rFont val="Arial"/>
        <family val="2"/>
      </rPr>
      <t xml:space="preserve">, indicates that when the receiving water temperature is </t>
    </r>
    <r>
      <rPr>
        <sz val="10"/>
        <color rgb="FFFF0000"/>
        <rFont val="Arial"/>
        <family val="2"/>
      </rPr>
      <t>B</t>
    </r>
    <r>
      <rPr>
        <sz val="10"/>
        <rFont val="Arial"/>
        <family val="2"/>
      </rPr>
      <t>°C and the effluent temperature is at the maximum recorded value (</t>
    </r>
    <r>
      <rPr>
        <sz val="10"/>
        <color rgb="FFFF0000"/>
        <rFont val="Arial"/>
        <family val="2"/>
      </rPr>
      <t>C</t>
    </r>
    <r>
      <rPr>
        <sz val="10"/>
        <rFont val="Arial"/>
        <family val="2"/>
      </rPr>
      <t xml:space="preserve">°C, 7-day average of the daily maximum), the effluent plume when it reaches 25% of the receiving stream's cross-sectional area will be </t>
    </r>
    <r>
      <rPr>
        <sz val="10"/>
        <color rgb="FFFF0000"/>
        <rFont val="Arial"/>
        <family val="2"/>
      </rPr>
      <t>D</t>
    </r>
    <r>
      <rPr>
        <sz val="10"/>
        <rFont val="Arial"/>
        <family val="2"/>
      </rPr>
      <t>°C.  This 0</t>
    </r>
    <r>
      <rPr>
        <sz val="10"/>
        <color rgb="FFFF0000"/>
        <rFont val="Arial"/>
        <family val="2"/>
      </rPr>
      <t>.E</t>
    </r>
    <r>
      <rPr>
        <sz val="10"/>
        <rFont val="Arial"/>
        <family val="2"/>
      </rPr>
      <t xml:space="preserve">°C over the upstream temperature is considered a deminimis increase which prevents or minimizes migration blockage.
</t>
    </r>
  </si>
  <si>
    <r>
      <rPr>
        <u/>
        <sz val="10"/>
        <rFont val="Arial"/>
        <family val="2"/>
      </rPr>
      <t>● When the receiving water is the Pacific Ocean:</t>
    </r>
    <r>
      <rPr>
        <sz val="10"/>
        <rFont val="Arial"/>
        <family val="2"/>
      </rPr>
      <t xml:space="preserve">
Although the maximum effluent temperature during the period analyzed was </t>
    </r>
    <r>
      <rPr>
        <sz val="10"/>
        <color rgb="FFFF0000"/>
        <rFont val="Arial"/>
        <family val="2"/>
      </rPr>
      <t>X</t>
    </r>
    <r>
      <rPr>
        <sz val="10"/>
        <rFont val="Arial"/>
        <family val="2"/>
      </rPr>
      <t xml:space="preserve"> ºC, it is apparent that the potential fish exposure to temperatures of 21 ºC or above due to the discharge will not occur at 25% of the cross-section of the receiving water (the Pacific Ocean).</t>
    </r>
  </si>
  <si>
    <r>
      <t xml:space="preserve">● </t>
    </r>
    <r>
      <rPr>
        <u/>
        <sz val="10"/>
        <rFont val="Arial"/>
        <family val="2"/>
      </rPr>
      <t>When the upstream receiving water temperature is below 20.8°C and the temperature at 25% of the river cross section is above 21.0°C, or when the upstream receiving water temperature is at or above 20.8°C and the increase in temperature at 25% of the river cross section is above 0.3°C (from the analysis above):</t>
    </r>
    <r>
      <rPr>
        <sz val="10"/>
        <rFont val="Arial"/>
        <family val="2"/>
      </rPr>
      <t xml:space="preserve">
   An effluent limit is likely needed.  Consult the temperature subject matter expert at HQ.</t>
    </r>
  </si>
  <si>
    <t>OAR 340-041-0053(2)(d)</t>
  </si>
  <si>
    <t>Section 5.6 of Temperature IMD</t>
  </si>
  <si>
    <t xml:space="preserve">This spreadsheet assesses compliance with OAR 340-042-0053(2)(d) subparts C and D.  Subparts A and B need to be assessed separately.
</t>
  </si>
  <si>
    <t>OAR 340-041-0053(2)(d)(C ): Thermal Shock</t>
  </si>
  <si>
    <t xml:space="preserve">Ambient Temperature or Criterion = </t>
  </si>
  <si>
    <t xml:space="preserve">Max Effluent Temperature = </t>
  </si>
  <si>
    <t xml:space="preserve">7 day Max Effluent Temperature = </t>
  </si>
  <si>
    <r>
      <t>D</t>
    </r>
    <r>
      <rPr>
        <b/>
        <sz val="10"/>
        <rFont val="Arial"/>
        <family val="2"/>
      </rPr>
      <t>T at 5% Stream Flow=</t>
    </r>
  </si>
  <si>
    <t>Notes:</t>
  </si>
  <si>
    <t>As an initial conservative analysis, the ambient temperature may be set to the criterion (either 25 or 21); if this results in reasonable potential, use actual ambient temperature.</t>
  </si>
  <si>
    <t>Meets Criteria, Winter, No Spawning</t>
  </si>
  <si>
    <t xml:space="preserve">Applicable Temperature Criterion = </t>
  </si>
  <si>
    <t xml:space="preserve"> mgd</t>
  </si>
  <si>
    <t>Willamette TMDL Small Source Bubble</t>
  </si>
  <si>
    <t>Assigned Thermal Load Calculation</t>
  </si>
  <si>
    <t>From the 2006 Willamett TMDL, Chapter 4, pages 124 and 126:</t>
  </si>
  <si>
    <t xml:space="preserve">Low Flow Scaling Factor = </t>
  </si>
  <si>
    <t>Equation used to calculate thermal load</t>
  </si>
  <si>
    <t xml:space="preserve">High Flow Scaling Factor = </t>
  </si>
  <si>
    <t>TL = 2.447*Qe*(Te-Tc)*d</t>
  </si>
  <si>
    <t>Qe =</t>
  </si>
  <si>
    <t>Effluent Flow in cfs</t>
  </si>
  <si>
    <t>Te =</t>
  </si>
  <si>
    <r>
      <t>Effluent Temperature </t>
    </r>
    <r>
      <rPr>
        <sz val="10"/>
        <rFont val="Arial"/>
        <family val="2"/>
      </rPr>
      <t>°C</t>
    </r>
  </si>
  <si>
    <t>Tc =</t>
  </si>
  <si>
    <r>
      <t>Temperature Criterion </t>
    </r>
    <r>
      <rPr>
        <sz val="10"/>
        <rFont val="Arial"/>
        <family val="2"/>
      </rPr>
      <t>°C</t>
    </r>
  </si>
  <si>
    <t>d =</t>
  </si>
  <si>
    <t>Scaling Factor</t>
  </si>
  <si>
    <t>The above equation is provided on page 4-132 of the TMDL (Eq. 6)</t>
  </si>
  <si>
    <t>Low Flow Thermal Load =</t>
  </si>
  <si>
    <t>High Flow Thermal Load =</t>
  </si>
  <si>
    <t>No limit associated with the bubble allocation should be included in the permit.  These two values may be used by the TMDL program as the TMDL is reassessed (the TMDL program [Ryan M] has stated that we do not need to provide them this data at the time of renewal)</t>
  </si>
  <si>
    <t>Willamette TMDL Tributary Source</t>
  </si>
  <si>
    <t>Analysis at 25%, then 100% of low flow</t>
  </si>
  <si>
    <r>
      <t xml:space="preserve">Allowable </t>
    </r>
    <r>
      <rPr>
        <sz val="10"/>
        <rFont val="Symbol"/>
        <family val="1"/>
        <charset val="2"/>
      </rPr>
      <t>D</t>
    </r>
    <r>
      <rPr>
        <sz val="10"/>
        <rFont val="Arial"/>
        <family val="2"/>
      </rPr>
      <t xml:space="preserve">T   </t>
    </r>
  </si>
  <si>
    <t>Dilution at 100% Stream Flow =</t>
  </si>
  <si>
    <t>To Continue - enter data into white cells below:</t>
  </si>
  <si>
    <t>Total dischargers to stream</t>
  </si>
  <si>
    <t>Allowed temperature increase at 100% flow</t>
  </si>
  <si>
    <t>Alternatively, perform cumulative effects analysis</t>
  </si>
  <si>
    <t xml:space="preserve">Thermal load limit = </t>
  </si>
  <si>
    <t>with multiple dischargers</t>
  </si>
  <si>
    <t>In some cases a permit writer may want to compare the ETL limit (ETLL) relevative to the criterion to the ETLL at some other lower criterion.  For instance, the previous permit may have contained an ETLL based on a previously applicable criterion that differs from the current criterion.)  Use this box to calculate ETLL relative to an ambient temperature (Ta) other than, and lower to, the criterion used for the original ETLL.</t>
  </si>
  <si>
    <t>Original Excess Thermal Load Limit</t>
  </si>
  <si>
    <r>
      <t>TTL</t>
    </r>
    <r>
      <rPr>
        <vertAlign val="subscript"/>
        <sz val="11"/>
        <rFont val="Arial"/>
        <family val="2"/>
      </rPr>
      <t xml:space="preserve">new </t>
    </r>
    <r>
      <rPr>
        <sz val="11"/>
        <rFont val="Arial"/>
        <family val="2"/>
      </rPr>
      <t>= TTL</t>
    </r>
    <r>
      <rPr>
        <vertAlign val="subscript"/>
        <sz val="11"/>
        <rFont val="Arial"/>
        <family val="2"/>
      </rPr>
      <t>original</t>
    </r>
    <r>
      <rPr>
        <sz val="11"/>
        <rFont val="Arial"/>
        <family val="2"/>
      </rPr>
      <t xml:space="preserve"> + TL needed to bring effluent up to T</t>
    </r>
    <r>
      <rPr>
        <vertAlign val="subscript"/>
        <sz val="11"/>
        <rFont val="Arial"/>
        <family val="2"/>
      </rPr>
      <t>a, new</t>
    </r>
  </si>
  <si>
    <r>
      <t>Original T</t>
    </r>
    <r>
      <rPr>
        <b/>
        <vertAlign val="subscript"/>
        <sz val="10"/>
        <rFont val="Arial"/>
        <family val="2"/>
      </rPr>
      <t>a</t>
    </r>
    <r>
      <rPr>
        <b/>
        <sz val="10"/>
        <rFont val="Arial"/>
        <family val="2"/>
      </rPr>
      <t xml:space="preserve"> (°C)=</t>
    </r>
  </si>
  <si>
    <t>Original TLL=</t>
  </si>
  <si>
    <t>Million Kcals/day</t>
  </si>
  <si>
    <t>Efflluent Flow (MGD)=</t>
  </si>
  <si>
    <r>
      <t>TL needed to bring effluent up to T</t>
    </r>
    <r>
      <rPr>
        <vertAlign val="subscript"/>
        <sz val="11"/>
        <rFont val="Arial"/>
        <family val="2"/>
      </rPr>
      <t xml:space="preserve">a, new </t>
    </r>
    <r>
      <rPr>
        <sz val="11"/>
        <rFont val="Arial"/>
        <family val="2"/>
      </rPr>
      <t>=  [(T</t>
    </r>
    <r>
      <rPr>
        <vertAlign val="subscript"/>
        <sz val="11"/>
        <rFont val="Arial"/>
        <family val="2"/>
      </rPr>
      <t>a, original</t>
    </r>
    <r>
      <rPr>
        <sz val="11"/>
        <rFont val="Arial"/>
        <family val="2"/>
      </rPr>
      <t xml:space="preserve"> - T</t>
    </r>
    <r>
      <rPr>
        <vertAlign val="subscript"/>
        <sz val="11"/>
        <rFont val="Arial"/>
        <family val="2"/>
      </rPr>
      <t>a, new</t>
    </r>
    <r>
      <rPr>
        <sz val="11"/>
        <rFont val="Arial"/>
        <family val="2"/>
      </rPr>
      <t>) * 3.78541 * Q</t>
    </r>
    <r>
      <rPr>
        <vertAlign val="subscript"/>
        <sz val="11"/>
        <rFont val="Arial"/>
        <family val="2"/>
      </rPr>
      <t>e</t>
    </r>
    <r>
      <rPr>
        <sz val="11"/>
        <rFont val="Arial"/>
        <family val="2"/>
      </rPr>
      <t>]</t>
    </r>
  </si>
  <si>
    <t>New Excess Thermal Load Limit</t>
  </si>
  <si>
    <r>
      <t>TTL</t>
    </r>
    <r>
      <rPr>
        <b/>
        <vertAlign val="subscript"/>
        <sz val="12"/>
        <rFont val="Arial"/>
        <family val="2"/>
      </rPr>
      <t xml:space="preserve">new </t>
    </r>
    <r>
      <rPr>
        <b/>
        <sz val="12"/>
        <rFont val="Arial"/>
        <family val="2"/>
      </rPr>
      <t>= TTL</t>
    </r>
    <r>
      <rPr>
        <b/>
        <vertAlign val="subscript"/>
        <sz val="12"/>
        <rFont val="Arial"/>
        <family val="2"/>
      </rPr>
      <t>original</t>
    </r>
    <r>
      <rPr>
        <b/>
        <sz val="12"/>
        <rFont val="Arial"/>
        <family val="2"/>
      </rPr>
      <t xml:space="preserve"> + [(T</t>
    </r>
    <r>
      <rPr>
        <b/>
        <vertAlign val="subscript"/>
        <sz val="12"/>
        <rFont val="Arial"/>
        <family val="2"/>
      </rPr>
      <t>a, original</t>
    </r>
    <r>
      <rPr>
        <b/>
        <sz val="12"/>
        <rFont val="Arial"/>
        <family val="2"/>
      </rPr>
      <t xml:space="preserve"> - T</t>
    </r>
    <r>
      <rPr>
        <b/>
        <vertAlign val="subscript"/>
        <sz val="12"/>
        <rFont val="Arial"/>
        <family val="2"/>
      </rPr>
      <t>a, new</t>
    </r>
    <r>
      <rPr>
        <b/>
        <sz val="12"/>
        <rFont val="Arial"/>
        <family val="2"/>
      </rPr>
      <t>) * 3.78541 * Q</t>
    </r>
    <r>
      <rPr>
        <b/>
        <vertAlign val="subscript"/>
        <sz val="12"/>
        <rFont val="Arial"/>
        <family val="2"/>
      </rPr>
      <t>e</t>
    </r>
    <r>
      <rPr>
        <b/>
        <sz val="12"/>
        <rFont val="Arial"/>
        <family val="2"/>
      </rPr>
      <t>]</t>
    </r>
  </si>
  <si>
    <t>New Ta  (°C)=</t>
  </si>
  <si>
    <t>New TLL=</t>
  </si>
  <si>
    <r>
      <rPr>
        <b/>
        <sz val="12"/>
        <rFont val="Arial"/>
        <family val="2"/>
      </rPr>
      <t>Eulachon Analysis: This only pertains to NPDES discharges to the Columbia River below the Bonneville Dam, the lower 24.2 miles of the Umpqua River, or the lower 12.4 miles of the Sandy River.</t>
    </r>
    <r>
      <rPr>
        <sz val="11"/>
        <rFont val="Arial"/>
        <family val="2"/>
      </rPr>
      <t xml:space="preserve">
Pacific eulachon, a species listed as threatened under the Endangered Species Act, are known to migrate and spawn in the lower Columbia, lower Sandy and lower Umpqua rivers.  While there are no specific temperature criteria within Oregon’s water quality rules for the protection of eulachon, EPA Region X sent DEQ a letter requesting that DEQ consider how thermal discharges impact the species.</t>
    </r>
    <r>
      <rPr>
        <vertAlign val="superscript"/>
        <sz val="11"/>
        <rFont val="Arial"/>
        <family val="2"/>
      </rPr>
      <t>[1]</t>
    </r>
    <r>
      <rPr>
        <sz val="11"/>
        <rFont val="Arial"/>
        <family val="2"/>
      </rPr>
      <t xml:space="preserve">  In particular, EPA requested that DEQ ensure that thermal mixing zones are as small as feasible and adverse effects to eulachon are minimized.  In the letter, EPA provided eulachon lifestage temperature thresholds and critical timeframes.  In addition, a memorandum included as an enclosure with the letter provided a summary of an example impact analysis that was conducted during consultation with NOAA.  It was noted in this memorandum that the analysis was based on limited information and that a more detailed analysis was required for specific sources (GP Wauna and Dyno Nobel).
During the 2018 renewal of the Georgia-Pacific Wauna Mill's NPDES permit (#101172), a detailed analysis of the potential impacts on Eulachon due to the facility's discharge was performed.  This analysis was documented in the fact sheet for that permit renewal and within the associated permit files. It was also shared with EPA Region X staff for review and comment.  The results of the analysis indicated that the discharge was consistent with Oregon's mixing zone requirements as they relate to Eulachon.  A similar analysis was conducted during the renewal of the City of Portland's Columbia Blvd. WWTP permit (#101505) in 2020, with similar results.
The GP Wauna and Columbia Blvd. WWTP analyses are considered appropriate templates for analyses at other facilities that have a significant potential to impact Eulachon based on discharge and receiving water characteristics.  As of August 2023, the only other facility that has been identified by DEQ as having a significant potential to impact Eulachon is Dyno Nobel (permit #101535).  This facility was required under its 2019 permit to construct a new outfall to address mixing zone issues.  The potential impacts will be re-evaluated during the subsequent permit renewal.
For other facilities that with discharges that have been determined to have a lower potential impact than those cited above (based on discharge and receiving water characteristics), qualitative analyses have been considered to be appropriate.  In particular, comparative analyses have been used for smaller and/or similar facilities as those cited above.  An example of this type of analysis is the one performed during the 2021 renewal of City of Gresham's WWTP (permit #102523).  It is expected that this type of analysis will be adequate for most, if not all, of the other facilities discharging to the affected receiving waters.  A discussion in the permit fact sheet should be included for all faciliities discharging to affected recieving waters.  This discussion should either include a qualitative analysis and explain why it is appropriate, or it shoud include a quantitative analysis.
Please contact the DEQ temperature subject matter expert with any questions.
[1] 12/21/2015 letter from Christine Psyk (US EPA) to Wendy Wiles (Oregon DEQ).</t>
    </r>
  </si>
  <si>
    <t>Example Permits and Fact Sheets For Specific Temperature Implementation Scenarios</t>
  </si>
  <si>
    <t>Scenario</t>
  </si>
  <si>
    <t>Permit</t>
  </si>
  <si>
    <t xml:space="preserve">RP was found for one of the thermal plumes limitations.  Analysis was performed to determine if the limit derived to address the criterion and/or TMDL was sufficient to also address the thermal plumes criteria.  This analysis involved: 1) developing an ETL limit for the thermal plume criterion, 2) converting this limit from one relative to the thermal plumes criterion to one relative the criterion used for the other limit (this is done using the "ETL Criteria Conversion" tab, and 3) comparing the two limits to determine which is more conservative.  </t>
  </si>
  <si>
    <t>Creswell STP</t>
  </si>
  <si>
    <t>Version Notes</t>
  </si>
  <si>
    <t>Date</t>
  </si>
  <si>
    <t>Original</t>
  </si>
  <si>
    <t>Fixed ETL calculation in Pre-TMDL HUA so that it calculates the thermal load based on the minimum of the MZ dilution or 25% mix dilution.; added title page</t>
  </si>
  <si>
    <t>Version3-21</t>
  </si>
  <si>
    <t xml:space="preserve">Multiple changes to spreadsheets, including: 
-Additional thermal plumes spreadsheet to address subsections C and D of the thermal plume rule.  Modification of spreadsheet for subsections A and B. Example fact sheet language related to thermal plumes has been added. Thermal plumes equations changed from "&lt;=" to "&lt;" for thermal shock and migration blockage.  Thermal Plumes RPA/No RPA determinations involve multiple equations, with the applicable equation shown by using conditional formatting to hide those determinations that aren't applicable (by setting font to same color as background).  
- Corrected tab title and rule citation in "2. Numeric Criteria RPA". 
- Rounding function added to equations 
- Clarified that calculated ETLs are 7-day rolling averages. 
</t>
  </si>
  <si>
    <t>Version 4-22</t>
  </si>
  <si>
    <t>Added example Thermal Plumes part A fact sheet language (in tab 6a).</t>
  </si>
  <si>
    <t>Changed flow chart in "Temp Criteria Instructions" to accound for receiving waters that have TMDLs, but aren't 303d listed</t>
  </si>
  <si>
    <t>Made minor change to 6b example permit language</t>
  </si>
  <si>
    <t>Changed flow chart in "Temp Criteria Instructions" to clarify that the summer cold water protection portion of the standard does not apply if the receiving water is not colder than the criterion.</t>
  </si>
  <si>
    <t>Note in "TMDL - Willamette Bubble" sheet has been updated to state that the calculated thermal loads do not need to be reported to the TMDL program at this time.</t>
  </si>
  <si>
    <t>Thermal Shock RPA changed to correspond with implementation discussion on page 95 of the TMDL.  When the river temperature is 23C or above, an increase to just over 25C (25.3C is used in the RPA) is not likely to cause shock.</t>
  </si>
  <si>
    <t>Thermal migration blockage:  Notes in Thermal Plumes Instructions changed to reflect guidance from D. Sturdevant (Standards Group) that only upstream migration of anadromous salmonids should be considered.</t>
  </si>
  <si>
    <t>Pre-TMDL RPA: The text associated with the bottom box on the page was updated to reflect policy.</t>
  </si>
  <si>
    <t>In tab 4, Cold Water Protection Spawn, the ambient flow value to be used is changed from "7Q10" to "Ambient Flow", with the note explaining that the 60Q10 flow should be used, though the 7Q10 value can be used as a conservative estimate.</t>
  </si>
  <si>
    <t>In tab 4, Cold Water Protection Spawn, the effluent flow value to be used is changed from critical weekly flow to 60d average flow.</t>
  </si>
  <si>
    <t>In tab 4, Cold Water Protection Spawn, updated RPA sheet to address both criteria (0.5 and 1.0 C)</t>
  </si>
  <si>
    <t>Updated Thermal Plumes Instruction flowchart to note that the effluent value for the migration blockage RPA should be 7dAM.</t>
  </si>
  <si>
    <t>In tab 2, Numeric Criteria RPA, changed the limit equation to account for ΔT values above 0.3C (when the ambient temperature is colder than the temperature criterion by more than 0.3 C).  Also, included a note clarifying that the ETL limit is relative to the ambient temperature used in the RPA.</t>
  </si>
  <si>
    <t>Version 4.23</t>
  </si>
  <si>
    <t>Adds sheet (tab) citing example permits/fact sheets</t>
  </si>
  <si>
    <t>Added limit derivation for Tab 6a (cells I21 - M21)</t>
  </si>
  <si>
    <t>Added rounding function to Oceans &amp; Bays RPA</t>
  </si>
  <si>
    <t>Added example Thermal Plumes part D fact sheet language for Pacific Ocean</t>
  </si>
  <si>
    <t>In Tab 2, Numeric Criteria RPA, corrected formula for Thermal Load Limit calculation.</t>
  </si>
  <si>
    <t xml:space="preserve">Added  "Eulachon" guidance sheet. </t>
  </si>
  <si>
    <t>Within the "Temp. Criteria Instructions" tab, added a reference to the DEQ antidegradation memo relating to existing uses.</t>
  </si>
  <si>
    <t xml:space="preserve"> Version 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</si>
</sst>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
    <numFmt numFmtId="167" formatCode="#,##0.0"/>
  </numFmts>
  <fonts count="49">
    <font>
      <sz val="10"/>
      <name val="Arial"/>
    </font>
    <font>
      <sz val="8"/>
      <name val="Arial"/>
      <family val="2"/>
    </font>
    <font>
      <sz val="10"/>
      <name val="Arial"/>
      <family val="2"/>
    </font>
    <font>
      <b/>
      <sz val="10"/>
      <color indexed="12"/>
      <name val="Arial"/>
      <family val="2"/>
    </font>
    <font>
      <b/>
      <sz val="10"/>
      <name val="Arial"/>
      <family val="2"/>
    </font>
    <font>
      <u/>
      <sz val="10"/>
      <color indexed="12"/>
      <name val="Arial"/>
      <family val="2"/>
    </font>
    <font>
      <b/>
      <sz val="10"/>
      <name val="Symbol"/>
      <family val="1"/>
      <charset val="2"/>
    </font>
    <font>
      <sz val="10"/>
      <name val="Symbol"/>
      <family val="1"/>
      <charset val="2"/>
    </font>
    <font>
      <sz val="10"/>
      <name val="Albertus Extra Bold"/>
      <family val="2"/>
    </font>
    <font>
      <sz val="14"/>
      <name val="Symbol"/>
      <family val="1"/>
      <charset val="2"/>
    </font>
    <font>
      <vertAlign val="superscript"/>
      <sz val="10"/>
      <name val="Albertus Extra Bold"/>
      <family val="2"/>
    </font>
    <font>
      <vertAlign val="superscript"/>
      <sz val="10"/>
      <name val="Arial"/>
      <family val="2"/>
    </font>
    <font>
      <vertAlign val="subscript"/>
      <sz val="10"/>
      <name val="Arial"/>
      <family val="2"/>
    </font>
    <font>
      <b/>
      <sz val="12"/>
      <name val="Arial"/>
      <family val="2"/>
    </font>
    <font>
      <b/>
      <sz val="14"/>
      <name val="Arial"/>
      <family val="2"/>
    </font>
    <font>
      <sz val="8"/>
      <color indexed="81"/>
      <name val="Tahoma"/>
      <family val="2"/>
    </font>
    <font>
      <b/>
      <sz val="8"/>
      <color indexed="81"/>
      <name val="Tahoma"/>
      <family val="2"/>
    </font>
    <font>
      <b/>
      <sz val="11"/>
      <name val="Arial"/>
      <family val="2"/>
    </font>
    <font>
      <b/>
      <sz val="10"/>
      <color rgb="FFFF0000"/>
      <name val="Arial"/>
      <family val="2"/>
    </font>
    <font>
      <sz val="9"/>
      <color indexed="81"/>
      <name val="Tahoma"/>
      <family val="2"/>
    </font>
    <font>
      <b/>
      <sz val="9"/>
      <color indexed="81"/>
      <name val="Tahoma"/>
      <family val="2"/>
    </font>
    <font>
      <b/>
      <sz val="10"/>
      <color theme="1"/>
      <name val="Arial"/>
      <family val="2"/>
    </font>
    <font>
      <b/>
      <sz val="24"/>
      <color theme="1"/>
      <name val="Arial"/>
      <family val="2"/>
    </font>
    <font>
      <b/>
      <sz val="12"/>
      <color theme="1"/>
      <name val="Arial"/>
      <family val="2"/>
    </font>
    <font>
      <sz val="11"/>
      <color theme="1"/>
      <name val="Arial"/>
      <family val="2"/>
    </font>
    <font>
      <sz val="11"/>
      <name val="Arial"/>
      <family val="2"/>
    </font>
    <font>
      <sz val="8"/>
      <color rgb="FF333333"/>
      <name val="Arial"/>
      <family val="2"/>
    </font>
    <font>
      <i/>
      <sz val="10"/>
      <name val="Arial"/>
      <family val="2"/>
    </font>
    <font>
      <b/>
      <u/>
      <sz val="10"/>
      <name val="Arial"/>
      <family val="2"/>
    </font>
    <font>
      <sz val="10"/>
      <name val="Calibri"/>
      <family val="2"/>
    </font>
    <font>
      <sz val="10"/>
      <color rgb="FFFF0000"/>
      <name val="Arial"/>
      <family val="2"/>
    </font>
    <font>
      <u/>
      <sz val="10"/>
      <name val="Arial"/>
      <family val="2"/>
    </font>
    <font>
      <b/>
      <vertAlign val="subscript"/>
      <sz val="12"/>
      <name val="Arial"/>
      <family val="2"/>
    </font>
    <font>
      <vertAlign val="subscript"/>
      <sz val="11"/>
      <name val="Arial"/>
      <family val="2"/>
    </font>
    <font>
      <b/>
      <vertAlign val="subscript"/>
      <sz val="10"/>
      <name val="Arial"/>
      <family val="2"/>
    </font>
    <font>
      <u/>
      <sz val="8"/>
      <name val="Arial"/>
      <family val="2"/>
    </font>
    <font>
      <b/>
      <sz val="8"/>
      <color rgb="FF333333"/>
      <name val="Arial"/>
      <family val="2"/>
    </font>
    <font>
      <b/>
      <sz val="8"/>
      <name val="Arial"/>
      <family val="2"/>
    </font>
    <font>
      <sz val="8"/>
      <color theme="0" tint="-0.34998626667073579"/>
      <name val="Arial"/>
      <family val="2"/>
    </font>
    <font>
      <sz val="10"/>
      <name val="Times New Roman"/>
      <family val="1"/>
    </font>
    <font>
      <b/>
      <sz val="10"/>
      <name val="Calibri"/>
      <family val="2"/>
    </font>
    <font>
      <b/>
      <sz val="10"/>
      <name val="Symbol"/>
      <family val="2"/>
      <charset val="2"/>
    </font>
    <font>
      <b/>
      <sz val="10"/>
      <name val="Times New Roman"/>
      <family val="1"/>
    </font>
    <font>
      <sz val="10"/>
      <color theme="1"/>
      <name val="Arial"/>
      <family val="2"/>
    </font>
    <font>
      <sz val="10"/>
      <color theme="1"/>
      <name val="Times New Roman"/>
      <family val="1"/>
    </font>
    <font>
      <vertAlign val="subscript"/>
      <sz val="10"/>
      <color theme="1"/>
      <name val="Arial"/>
      <family val="2"/>
    </font>
    <font>
      <sz val="12"/>
      <name val="Times New Roman"/>
      <family val="1"/>
    </font>
    <font>
      <sz val="11"/>
      <name val="Times New Roman"/>
      <family val="1"/>
    </font>
    <font>
      <vertAlign val="superscript"/>
      <sz val="11"/>
      <name val="Arial"/>
      <family val="2"/>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4"/>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FFFF99"/>
        <bgColor indexed="64"/>
      </patternFill>
    </fill>
  </fills>
  <borders count="43">
    <border>
      <left/>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tted">
        <color auto="1"/>
      </left>
      <right style="dotted">
        <color auto="1"/>
      </right>
      <top style="dotted">
        <color auto="1"/>
      </top>
      <bottom style="dotted">
        <color auto="1"/>
      </bottom>
      <diagonal/>
    </border>
    <border>
      <left style="dotted">
        <color auto="1"/>
      </left>
      <right style="dotted">
        <color auto="1"/>
      </right>
      <top/>
      <bottom style="dotted">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thin">
        <color indexed="64"/>
      </left>
      <right/>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390">
    <xf numFmtId="0" fontId="0" fillId="0" borderId="0" xfId="0"/>
    <xf numFmtId="0" fontId="2" fillId="0" borderId="0" xfId="0" applyFont="1"/>
    <xf numFmtId="0" fontId="4" fillId="0" borderId="0" xfId="0" applyFont="1"/>
    <xf numFmtId="14" fontId="0" fillId="0" borderId="0" xfId="0" applyNumberFormat="1"/>
    <xf numFmtId="0" fontId="0" fillId="2" borderId="0" xfId="0" applyFill="1"/>
    <xf numFmtId="0" fontId="0" fillId="2" borderId="1" xfId="0" applyFill="1" applyBorder="1" applyAlignment="1">
      <alignment horizontal="right"/>
    </xf>
    <xf numFmtId="0" fontId="2" fillId="2" borderId="0" xfId="0" applyFont="1" applyFill="1"/>
    <xf numFmtId="0" fontId="3" fillId="0" borderId="0" xfId="0" applyFont="1"/>
    <xf numFmtId="0" fontId="0" fillId="4" borderId="0" xfId="0" applyFill="1"/>
    <xf numFmtId="0" fontId="0" fillId="4" borderId="2" xfId="0" applyFill="1" applyBorder="1"/>
    <xf numFmtId="0" fontId="0" fillId="4" borderId="3" xfId="0" applyFill="1" applyBorder="1"/>
    <xf numFmtId="0" fontId="0" fillId="4" borderId="4" xfId="0" applyFill="1" applyBorder="1"/>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164" fontId="0" fillId="0" borderId="0" xfId="0" applyNumberFormat="1"/>
    <xf numFmtId="0" fontId="4" fillId="3" borderId="9" xfId="0" applyFont="1" applyFill="1" applyBorder="1"/>
    <xf numFmtId="0" fontId="6" fillId="3" borderId="9" xfId="0" applyFont="1" applyFill="1" applyBorder="1" applyAlignment="1">
      <alignment horizontal="right"/>
    </xf>
    <xf numFmtId="0" fontId="0" fillId="3" borderId="11" xfId="0" applyFill="1" applyBorder="1"/>
    <xf numFmtId="0" fontId="4" fillId="3" borderId="10" xfId="0" applyFont="1" applyFill="1" applyBorder="1"/>
    <xf numFmtId="0" fontId="4" fillId="3" borderId="9" xfId="0" applyFont="1" applyFill="1" applyBorder="1" applyAlignment="1">
      <alignment horizontal="right"/>
    </xf>
    <xf numFmtId="2" fontId="4" fillId="0" borderId="0" xfId="0" applyNumberFormat="1" applyFont="1"/>
    <xf numFmtId="0" fontId="0" fillId="0" borderId="0" xfId="0" applyProtection="1">
      <protection locked="0"/>
    </xf>
    <xf numFmtId="0" fontId="4" fillId="0" borderId="0" xfId="0" applyFont="1" applyProtection="1">
      <protection locked="0"/>
    </xf>
    <xf numFmtId="164" fontId="4" fillId="3" borderId="9" xfId="0" applyNumberFormat="1" applyFont="1" applyFill="1" applyBorder="1" applyAlignment="1">
      <alignment horizontal="center"/>
    </xf>
    <xf numFmtId="0" fontId="0" fillId="4" borderId="5" xfId="0" applyFill="1" applyBorder="1" applyAlignment="1">
      <alignment horizontal="right"/>
    </xf>
    <xf numFmtId="0" fontId="7" fillId="4" borderId="5" xfId="0" applyFont="1" applyFill="1" applyBorder="1" applyAlignment="1">
      <alignment horizontal="right"/>
    </xf>
    <xf numFmtId="0" fontId="9" fillId="4" borderId="5" xfId="0" applyFont="1" applyFill="1" applyBorder="1" applyAlignment="1">
      <alignment horizontal="right"/>
    </xf>
    <xf numFmtId="0" fontId="8" fillId="4" borderId="0" xfId="0" applyFont="1" applyFill="1"/>
    <xf numFmtId="0" fontId="0" fillId="4" borderId="12" xfId="0" applyFill="1" applyBorder="1" applyAlignment="1">
      <alignment horizontal="right"/>
    </xf>
    <xf numFmtId="0" fontId="0" fillId="0" borderId="0" xfId="0" applyAlignment="1">
      <alignment horizontal="right"/>
    </xf>
    <xf numFmtId="1" fontId="4" fillId="0" borderId="0" xfId="0" applyNumberFormat="1" applyFont="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12" xfId="0" applyFill="1" applyBorder="1"/>
    <xf numFmtId="0" fontId="0" fillId="2" borderId="7" xfId="0" applyFill="1" applyBorder="1"/>
    <xf numFmtId="0" fontId="0" fillId="2" borderId="8" xfId="0" applyFill="1" applyBorder="1"/>
    <xf numFmtId="0" fontId="3" fillId="0" borderId="0" xfId="0" applyFont="1" applyProtection="1">
      <protection locked="0"/>
    </xf>
    <xf numFmtId="0" fontId="14" fillId="0" borderId="0" xfId="0" applyFont="1" applyProtection="1">
      <protection locked="0"/>
    </xf>
    <xf numFmtId="0" fontId="14" fillId="0" borderId="0" xfId="0" applyFont="1"/>
    <xf numFmtId="0" fontId="2" fillId="2" borderId="0" xfId="0" applyFont="1" applyFill="1" applyAlignment="1">
      <alignment horizontal="right"/>
    </xf>
    <xf numFmtId="0" fontId="5" fillId="2" borderId="0" xfId="1" applyFill="1" applyBorder="1" applyAlignment="1" applyProtection="1">
      <alignment horizontal="right"/>
    </xf>
    <xf numFmtId="0" fontId="13" fillId="0" borderId="0" xfId="0" applyFont="1"/>
    <xf numFmtId="0" fontId="17" fillId="0" borderId="0" xfId="0" applyFont="1" applyProtection="1">
      <protection locked="0"/>
    </xf>
    <xf numFmtId="0" fontId="17" fillId="0" borderId="0" xfId="0" applyFont="1"/>
    <xf numFmtId="0" fontId="2" fillId="0" borderId="0" xfId="0" applyFont="1" applyAlignment="1">
      <alignment horizontal="right"/>
    </xf>
    <xf numFmtId="0" fontId="6" fillId="3" borderId="10" xfId="0" applyFont="1" applyFill="1" applyBorder="1" applyAlignment="1">
      <alignment horizontal="right"/>
    </xf>
    <xf numFmtId="0" fontId="4" fillId="3" borderId="9" xfId="0" applyFont="1" applyFill="1" applyBorder="1" applyAlignment="1">
      <alignment vertical="center"/>
    </xf>
    <xf numFmtId="0" fontId="4" fillId="3" borderId="11" xfId="0" applyFont="1" applyFill="1" applyBorder="1" applyAlignment="1">
      <alignment vertical="center"/>
    </xf>
    <xf numFmtId="2" fontId="0" fillId="0" borderId="0" xfId="0" applyNumberFormat="1"/>
    <xf numFmtId="0" fontId="2" fillId="2" borderId="0" xfId="0" quotePrefix="1" applyFont="1" applyFill="1"/>
    <xf numFmtId="0" fontId="0" fillId="2" borderId="7" xfId="0" applyFill="1" applyBorder="1" applyAlignment="1">
      <alignment horizontal="right"/>
    </xf>
    <xf numFmtId="1" fontId="0" fillId="0" borderId="0" xfId="0" applyNumberFormat="1"/>
    <xf numFmtId="2" fontId="4" fillId="3" borderId="9" xfId="0" applyNumberFormat="1" applyFont="1" applyFill="1" applyBorder="1" applyAlignment="1">
      <alignment horizontal="center"/>
    </xf>
    <xf numFmtId="165" fontId="0" fillId="0" borderId="0" xfId="0" applyNumberFormat="1"/>
    <xf numFmtId="166" fontId="4" fillId="0" borderId="7" xfId="0" applyNumberFormat="1" applyFont="1" applyBorder="1" applyAlignment="1">
      <alignment horizontal="center"/>
    </xf>
    <xf numFmtId="165" fontId="4" fillId="0" borderId="9" xfId="0" applyNumberFormat="1" applyFont="1" applyBorder="1" applyAlignment="1">
      <alignment horizontal="center"/>
    </xf>
    <xf numFmtId="0" fontId="0" fillId="5" borderId="2" xfId="0" applyFill="1" applyBorder="1"/>
    <xf numFmtId="0" fontId="0" fillId="5" borderId="3" xfId="0" applyFill="1" applyBorder="1"/>
    <xf numFmtId="0" fontId="0" fillId="5" borderId="4" xfId="0" applyFill="1" applyBorder="1"/>
    <xf numFmtId="0" fontId="0" fillId="5" borderId="12" xfId="0" applyFill="1" applyBorder="1"/>
    <xf numFmtId="0" fontId="0" fillId="5" borderId="7" xfId="0" applyFill="1" applyBorder="1"/>
    <xf numFmtId="0" fontId="0" fillId="5" borderId="8" xfId="0" applyFill="1" applyBorder="1"/>
    <xf numFmtId="0" fontId="0" fillId="5" borderId="5" xfId="0" applyFill="1" applyBorder="1"/>
    <xf numFmtId="0" fontId="21" fillId="0" borderId="0" xfId="0" applyFont="1" applyAlignment="1">
      <alignment vertical="center" wrapText="1"/>
    </xf>
    <xf numFmtId="0" fontId="22" fillId="0" borderId="0" xfId="0" applyFont="1" applyAlignment="1">
      <alignment vertical="center" wrapText="1"/>
    </xf>
    <xf numFmtId="0" fontId="23" fillId="0" borderId="0" xfId="0" applyFont="1" applyAlignment="1">
      <alignment vertical="center" wrapText="1"/>
    </xf>
    <xf numFmtId="164" fontId="4" fillId="0" borderId="0" xfId="0" applyNumberFormat="1" applyFont="1"/>
    <xf numFmtId="0" fontId="0" fillId="3" borderId="10" xfId="0" applyFill="1" applyBorder="1"/>
    <xf numFmtId="0" fontId="0" fillId="3" borderId="13" xfId="0" applyFill="1" applyBorder="1"/>
    <xf numFmtId="0" fontId="4" fillId="3" borderId="14" xfId="0" applyFont="1" applyFill="1" applyBorder="1" applyAlignment="1">
      <alignment horizontal="right"/>
    </xf>
    <xf numFmtId="0" fontId="0" fillId="3" borderId="15" xfId="0" applyFill="1" applyBorder="1"/>
    <xf numFmtId="0" fontId="6" fillId="3" borderId="16" xfId="0" applyFont="1" applyFill="1" applyBorder="1" applyAlignment="1">
      <alignment horizontal="right"/>
    </xf>
    <xf numFmtId="0" fontId="4" fillId="3" borderId="16" xfId="0" applyFont="1" applyFill="1" applyBorder="1"/>
    <xf numFmtId="0" fontId="4" fillId="3" borderId="14" xfId="0" applyFont="1" applyFill="1" applyBorder="1"/>
    <xf numFmtId="0" fontId="25" fillId="0" borderId="0" xfId="0" applyFont="1"/>
    <xf numFmtId="0" fontId="0" fillId="0" borderId="5" xfId="0" applyBorder="1"/>
    <xf numFmtId="0" fontId="0" fillId="0" borderId="6" xfId="0" applyBorder="1"/>
    <xf numFmtId="0" fontId="4" fillId="2" borderId="0" xfId="0" applyFont="1" applyFill="1"/>
    <xf numFmtId="167" fontId="4" fillId="3" borderId="9" xfId="0" applyNumberFormat="1" applyFont="1" applyFill="1" applyBorder="1"/>
    <xf numFmtId="0" fontId="2" fillId="2" borderId="1" xfId="0" applyFont="1" applyFill="1" applyBorder="1" applyAlignment="1">
      <alignment horizontal="right"/>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12" xfId="0" applyFont="1" applyFill="1" applyBorder="1" applyAlignment="1">
      <alignment vertical="center"/>
    </xf>
    <xf numFmtId="0" fontId="4" fillId="3" borderId="8" xfId="0" applyFont="1" applyFill="1" applyBorder="1" applyAlignment="1">
      <alignment vertical="center"/>
    </xf>
    <xf numFmtId="0" fontId="2" fillId="0" borderId="0" xfId="0" applyFont="1" applyAlignment="1">
      <alignment horizontal="left" vertical="top"/>
    </xf>
    <xf numFmtId="0" fontId="2" fillId="0" borderId="0" xfId="0" applyFont="1" applyAlignment="1">
      <alignment horizontal="left" vertical="center" wrapText="1"/>
    </xf>
    <xf numFmtId="0" fontId="0" fillId="0" borderId="0" xfId="0" applyAlignment="1">
      <alignment horizontal="center"/>
    </xf>
    <xf numFmtId="0" fontId="0" fillId="0" borderId="17" xfId="0" applyBorder="1"/>
    <xf numFmtId="0" fontId="0" fillId="0" borderId="18" xfId="0" applyBorder="1"/>
    <xf numFmtId="0" fontId="0" fillId="0" borderId="19" xfId="0" applyBorder="1"/>
    <xf numFmtId="0" fontId="26" fillId="0" borderId="1" xfId="0" applyFont="1" applyBorder="1" applyAlignment="1">
      <alignment vertical="center"/>
    </xf>
    <xf numFmtId="0" fontId="0" fillId="0" borderId="20" xfId="0" applyBorder="1" applyAlignment="1">
      <alignment vertical="center"/>
    </xf>
    <xf numFmtId="0" fontId="2" fillId="0" borderId="17" xfId="0" applyFont="1" applyBorder="1"/>
    <xf numFmtId="0" fontId="1" fillId="0" borderId="0" xfId="0" applyFont="1"/>
    <xf numFmtId="0" fontId="1" fillId="0" borderId="20" xfId="0" applyFont="1" applyBorder="1"/>
    <xf numFmtId="0" fontId="1" fillId="0" borderId="21" xfId="0" applyFont="1" applyBorder="1"/>
    <xf numFmtId="0" fontId="1" fillId="0" borderId="22" xfId="0" applyFont="1" applyBorder="1"/>
    <xf numFmtId="0" fontId="1" fillId="0" borderId="23" xfId="0" applyFont="1" applyBorder="1"/>
    <xf numFmtId="0" fontId="26" fillId="0" borderId="1" xfId="0" applyFont="1" applyBorder="1"/>
    <xf numFmtId="0" fontId="0" fillId="0" borderId="20" xfId="0" applyBorder="1"/>
    <xf numFmtId="17" fontId="0" fillId="0" borderId="0" xfId="0" applyNumberFormat="1" applyAlignment="1">
      <alignment horizontal="center"/>
    </xf>
    <xf numFmtId="16" fontId="2" fillId="0" borderId="0" xfId="0" applyNumberFormat="1" applyFont="1" applyAlignment="1">
      <alignment horizontal="center" vertical="center"/>
    </xf>
    <xf numFmtId="0" fontId="28" fillId="0" borderId="2" xfId="0" applyFont="1" applyBorder="1"/>
    <xf numFmtId="0" fontId="0" fillId="0" borderId="3" xfId="0" applyBorder="1"/>
    <xf numFmtId="0" fontId="0" fillId="0" borderId="4" xfId="0" applyBorder="1"/>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4" fillId="0" borderId="0" xfId="0" applyFont="1" applyAlignment="1">
      <alignment wrapText="1"/>
    </xf>
    <xf numFmtId="0" fontId="6" fillId="3" borderId="9" xfId="0" applyFont="1" applyFill="1" applyBorder="1" applyAlignment="1">
      <alignment horizontal="right" vertical="center"/>
    </xf>
    <xf numFmtId="0" fontId="4" fillId="0" borderId="0" xfId="0" applyFont="1" applyAlignment="1">
      <alignment horizontal="center" vertical="center" wrapText="1"/>
    </xf>
    <xf numFmtId="0" fontId="0" fillId="6" borderId="6" xfId="0" applyFill="1" applyBorder="1"/>
    <xf numFmtId="0" fontId="0" fillId="6" borderId="0" xfId="0" applyFill="1"/>
    <xf numFmtId="0" fontId="0" fillId="6" borderId="0" xfId="0" applyFill="1" applyAlignment="1">
      <alignment horizontal="right"/>
    </xf>
    <xf numFmtId="0" fontId="4" fillId="5" borderId="0" xfId="0" applyFont="1" applyFill="1"/>
    <xf numFmtId="0" fontId="4" fillId="5" borderId="7" xfId="0" applyFont="1" applyFill="1" applyBorder="1"/>
    <xf numFmtId="0" fontId="13" fillId="7" borderId="28" xfId="0" applyFont="1" applyFill="1" applyBorder="1" applyAlignment="1">
      <alignment horizontal="center"/>
    </xf>
    <xf numFmtId="0" fontId="25" fillId="6" borderId="29" xfId="0" applyFont="1" applyFill="1" applyBorder="1" applyAlignment="1">
      <alignment horizontal="center"/>
    </xf>
    <xf numFmtId="0" fontId="25" fillId="6" borderId="30" xfId="0" applyFont="1" applyFill="1" applyBorder="1" applyAlignment="1">
      <alignment horizontal="center"/>
    </xf>
    <xf numFmtId="0" fontId="4" fillId="5" borderId="5" xfId="0" applyFont="1" applyFill="1" applyBorder="1"/>
    <xf numFmtId="0" fontId="4" fillId="5" borderId="0" xfId="0" applyFont="1" applyFill="1" applyAlignment="1">
      <alignment horizontal="right"/>
    </xf>
    <xf numFmtId="0" fontId="4" fillId="5" borderId="12" xfId="0" applyFont="1" applyFill="1" applyBorder="1"/>
    <xf numFmtId="0" fontId="4" fillId="5" borderId="7" xfId="0" applyFont="1" applyFill="1" applyBorder="1" applyAlignment="1">
      <alignment horizontal="right"/>
    </xf>
    <xf numFmtId="0" fontId="4" fillId="5" borderId="8" xfId="0" applyFont="1" applyFill="1" applyBorder="1"/>
    <xf numFmtId="0" fontId="4" fillId="6" borderId="28" xfId="0" applyFont="1" applyFill="1" applyBorder="1" applyAlignment="1">
      <alignment horizontal="center"/>
    </xf>
    <xf numFmtId="0" fontId="4" fillId="0" borderId="28" xfId="0" applyFont="1" applyBorder="1" applyAlignment="1">
      <alignment horizontal="center"/>
    </xf>
    <xf numFmtId="164" fontId="4" fillId="6" borderId="28" xfId="0" applyNumberFormat="1" applyFont="1" applyFill="1" applyBorder="1" applyAlignment="1">
      <alignment horizontal="center"/>
    </xf>
    <xf numFmtId="0" fontId="0" fillId="0" borderId="0" xfId="0" applyAlignment="1">
      <alignment vertical="top"/>
    </xf>
    <xf numFmtId="0" fontId="25" fillId="0" borderId="0" xfId="0" applyFont="1" applyAlignment="1">
      <alignment vertical="top" wrapText="1"/>
    </xf>
    <xf numFmtId="0" fontId="4" fillId="5" borderId="10" xfId="0" applyFont="1" applyFill="1" applyBorder="1"/>
    <xf numFmtId="0" fontId="2" fillId="6" borderId="31" xfId="0" applyFont="1" applyFill="1" applyBorder="1" applyAlignment="1">
      <alignment vertical="center"/>
    </xf>
    <xf numFmtId="0" fontId="2" fillId="6" borderId="32" xfId="0" applyFont="1" applyFill="1" applyBorder="1" applyAlignment="1">
      <alignment vertical="center"/>
    </xf>
    <xf numFmtId="167" fontId="2" fillId="6" borderId="32" xfId="0" applyNumberFormat="1" applyFont="1" applyFill="1" applyBorder="1" applyAlignment="1">
      <alignment vertical="center"/>
    </xf>
    <xf numFmtId="0" fontId="0" fillId="6" borderId="33" xfId="0" applyFill="1" applyBorder="1"/>
    <xf numFmtId="0" fontId="4" fillId="6" borderId="33" xfId="0" applyFont="1" applyFill="1" applyBorder="1" applyAlignment="1">
      <alignment horizontal="right"/>
    </xf>
    <xf numFmtId="0" fontId="4" fillId="6" borderId="33" xfId="0" applyFont="1" applyFill="1" applyBorder="1"/>
    <xf numFmtId="0" fontId="4" fillId="6" borderId="33" xfId="0" applyFont="1" applyFill="1" applyBorder="1" applyAlignment="1">
      <alignment vertical="center"/>
    </xf>
    <xf numFmtId="0" fontId="2" fillId="2" borderId="7" xfId="0" applyFont="1" applyFill="1" applyBorder="1" applyAlignment="1">
      <alignment horizontal="right"/>
    </xf>
    <xf numFmtId="0" fontId="2" fillId="2" borderId="7" xfId="0" applyFont="1" applyFill="1" applyBorder="1"/>
    <xf numFmtId="0" fontId="28" fillId="0" borderId="33" xfId="0" applyFont="1" applyBorder="1"/>
    <xf numFmtId="0" fontId="0" fillId="0" borderId="33" xfId="0" applyBorder="1"/>
    <xf numFmtId="0" fontId="2" fillId="0" borderId="33" xfId="0" applyFont="1" applyBorder="1" applyAlignment="1">
      <alignment horizontal="left" vertical="center" wrapText="1"/>
    </xf>
    <xf numFmtId="0" fontId="2" fillId="0" borderId="33" xfId="0" applyFont="1" applyBorder="1" applyAlignment="1">
      <alignment horizontal="left" vertical="top" wrapText="1"/>
    </xf>
    <xf numFmtId="0" fontId="4" fillId="6" borderId="0" xfId="0" applyFont="1" applyFill="1" applyAlignment="1">
      <alignment horizontal="center" vertical="center"/>
    </xf>
    <xf numFmtId="0" fontId="0" fillId="2" borderId="5" xfId="0" applyFill="1" applyBorder="1" applyAlignment="1">
      <alignment vertical="top"/>
    </xf>
    <xf numFmtId="0" fontId="0" fillId="2" borderId="6" xfId="0" applyFill="1" applyBorder="1" applyAlignment="1">
      <alignment vertical="top"/>
    </xf>
    <xf numFmtId="0" fontId="2" fillId="0" borderId="0" xfId="0" applyFont="1" applyAlignment="1">
      <alignment horizontal="center"/>
    </xf>
    <xf numFmtId="0" fontId="2" fillId="2" borderId="42" xfId="0" applyFont="1" applyFill="1" applyBorder="1" applyAlignment="1">
      <alignment horizontal="right"/>
    </xf>
    <xf numFmtId="0" fontId="0" fillId="8" borderId="10" xfId="0" applyFill="1" applyBorder="1"/>
    <xf numFmtId="0" fontId="4" fillId="3" borderId="11" xfId="0" applyFont="1" applyFill="1" applyBorder="1"/>
    <xf numFmtId="0" fontId="4" fillId="2" borderId="0" xfId="0" applyFont="1" applyFill="1" applyAlignment="1">
      <alignment horizontal="right"/>
    </xf>
    <xf numFmtId="0" fontId="4" fillId="2" borderId="7" xfId="0" applyFont="1" applyFill="1" applyBorder="1" applyAlignment="1">
      <alignment horizontal="right"/>
    </xf>
    <xf numFmtId="0" fontId="41" fillId="3" borderId="9" xfId="0" applyFont="1" applyFill="1" applyBorder="1" applyAlignment="1">
      <alignment horizontal="right"/>
    </xf>
    <xf numFmtId="0" fontId="4" fillId="8" borderId="10" xfId="0" applyFont="1" applyFill="1" applyBorder="1"/>
    <xf numFmtId="0" fontId="43" fillId="0" borderId="0" xfId="0" applyFont="1" applyAlignment="1">
      <alignment vertical="top" wrapText="1"/>
    </xf>
    <xf numFmtId="164" fontId="4" fillId="8" borderId="9" xfId="0" applyNumberFormat="1" applyFont="1" applyFill="1" applyBorder="1" applyAlignment="1">
      <alignment horizontal="center"/>
    </xf>
    <xf numFmtId="14" fontId="2" fillId="0" borderId="0" xfId="0" applyNumberFormat="1" applyFont="1" applyAlignment="1">
      <alignment horizontal="center"/>
    </xf>
    <xf numFmtId="0" fontId="2" fillId="0" borderId="0" xfId="0" applyFont="1" applyAlignment="1">
      <alignment wrapText="1"/>
    </xf>
    <xf numFmtId="0" fontId="2" fillId="0" borderId="0" xfId="0" applyFont="1" applyAlignment="1">
      <alignment horizontal="center" vertical="center"/>
    </xf>
    <xf numFmtId="3" fontId="4" fillId="8" borderId="9" xfId="0" applyNumberFormat="1" applyFont="1" applyFill="1" applyBorder="1"/>
    <xf numFmtId="0" fontId="4" fillId="8" borderId="11" xfId="0" applyFont="1" applyFill="1" applyBorder="1"/>
    <xf numFmtId="0" fontId="46" fillId="0" borderId="0" xfId="0" applyFont="1" applyAlignment="1">
      <alignment horizontal="left" vertical="center" indent="4"/>
    </xf>
    <xf numFmtId="0" fontId="47" fillId="0" borderId="0" xfId="0" applyFont="1" applyAlignment="1">
      <alignment vertical="top" wrapText="1"/>
    </xf>
    <xf numFmtId="14" fontId="0" fillId="0" borderId="0" xfId="0" applyNumberFormat="1" applyAlignment="1">
      <alignment horizontal="center"/>
    </xf>
    <xf numFmtId="0" fontId="4" fillId="3" borderId="9" xfId="0" applyFont="1" applyFill="1" applyBorder="1" applyAlignment="1">
      <alignment horizontal="center"/>
    </xf>
    <xf numFmtId="0" fontId="4" fillId="0" borderId="0" xfId="0" applyFont="1" applyAlignment="1">
      <alignment horizontal="right"/>
    </xf>
    <xf numFmtId="0" fontId="0" fillId="2" borderId="0" xfId="0" applyFill="1" applyAlignment="1">
      <alignment horizontal="right"/>
    </xf>
    <xf numFmtId="0" fontId="0" fillId="0" borderId="0" xfId="0"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12"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17" fillId="0" borderId="0" xfId="0" applyFont="1" applyAlignment="1">
      <alignment horizontal="center"/>
    </xf>
    <xf numFmtId="0" fontId="0" fillId="0" borderId="0" xfId="0" applyAlignment="1">
      <alignment vertical="center"/>
    </xf>
    <xf numFmtId="0" fontId="4" fillId="0" borderId="0" xfId="0" applyFont="1" applyAlignment="1">
      <alignment horizontal="center"/>
    </xf>
    <xf numFmtId="0" fontId="4" fillId="8" borderId="9" xfId="0" applyFont="1" applyFill="1" applyBorder="1"/>
    <xf numFmtId="4" fontId="4" fillId="3" borderId="9" xfId="0" applyNumberFormat="1" applyFont="1" applyFill="1" applyBorder="1"/>
    <xf numFmtId="0" fontId="4" fillId="3" borderId="10" xfId="0" applyFont="1" applyFill="1" applyBorder="1" applyAlignment="1">
      <alignment vertical="center"/>
    </xf>
    <xf numFmtId="4" fontId="4" fillId="3" borderId="9" xfId="0" applyNumberFormat="1" applyFont="1" applyFill="1" applyBorder="1" applyAlignment="1">
      <alignment vertical="center"/>
    </xf>
    <xf numFmtId="167" fontId="4" fillId="6" borderId="33" xfId="0" applyNumberFormat="1" applyFont="1" applyFill="1" applyBorder="1"/>
    <xf numFmtId="0" fontId="4" fillId="3" borderId="3" xfId="0" applyFont="1" applyFill="1" applyBorder="1" applyAlignment="1">
      <alignment vertical="center"/>
    </xf>
    <xf numFmtId="167" fontId="4" fillId="3" borderId="3" xfId="0" applyNumberFormat="1" applyFont="1" applyFill="1" applyBorder="1" applyAlignment="1">
      <alignment vertical="center"/>
    </xf>
    <xf numFmtId="0" fontId="4" fillId="3" borderId="13" xfId="0" applyFont="1" applyFill="1" applyBorder="1"/>
    <xf numFmtId="167" fontId="4" fillId="3" borderId="14" xfId="0" applyNumberFormat="1" applyFont="1" applyFill="1" applyBorder="1"/>
    <xf numFmtId="167" fontId="4" fillId="3" borderId="16" xfId="0" applyNumberFormat="1" applyFont="1" applyFill="1" applyBorder="1"/>
    <xf numFmtId="4" fontId="4" fillId="3" borderId="14" xfId="0" applyNumberFormat="1" applyFont="1" applyFill="1" applyBorder="1"/>
    <xf numFmtId="4" fontId="4" fillId="3" borderId="16" xfId="0" applyNumberFormat="1" applyFont="1" applyFill="1" applyBorder="1"/>
    <xf numFmtId="0" fontId="24" fillId="0" borderId="0" xfId="0" applyFont="1" applyAlignment="1">
      <alignment horizontal="center" vertical="center" wrapText="1"/>
    </xf>
    <xf numFmtId="0" fontId="26" fillId="0" borderId="1" xfId="0" applyFont="1" applyBorder="1" applyAlignment="1">
      <alignment horizontal="left" vertical="center" wrapText="1" indent="1"/>
    </xf>
    <xf numFmtId="0" fontId="26" fillId="0" borderId="0" xfId="0" applyFont="1" applyAlignment="1">
      <alignment horizontal="left" vertical="center" wrapText="1" indent="1"/>
    </xf>
    <xf numFmtId="0" fontId="26" fillId="0" borderId="20" xfId="0" applyFont="1" applyBorder="1" applyAlignment="1">
      <alignment horizontal="left" vertical="center" wrapText="1" indent="1"/>
    </xf>
    <xf numFmtId="0" fontId="25" fillId="0" borderId="0" xfId="0" applyFont="1" applyAlignment="1">
      <alignment horizontal="left" wrapText="1"/>
    </xf>
    <xf numFmtId="0" fontId="4" fillId="3" borderId="9" xfId="0" applyFont="1" applyFill="1" applyBorder="1" applyAlignment="1">
      <alignment horizontal="center"/>
    </xf>
    <xf numFmtId="0" fontId="4" fillId="3" borderId="11" xfId="0" applyFont="1" applyFill="1" applyBorder="1" applyAlignment="1">
      <alignment horizontal="center"/>
    </xf>
    <xf numFmtId="0" fontId="4" fillId="5" borderId="0" xfId="0" applyFont="1" applyFill="1" applyAlignment="1">
      <alignment horizontal="center" wrapText="1"/>
    </xf>
    <xf numFmtId="0" fontId="4" fillId="5" borderId="6" xfId="0" applyFont="1" applyFill="1" applyBorder="1" applyAlignment="1">
      <alignment horizontal="center" wrapText="1"/>
    </xf>
    <xf numFmtId="0" fontId="4" fillId="5" borderId="7" xfId="0" applyFont="1" applyFill="1" applyBorder="1" applyAlignment="1">
      <alignment horizontal="center" wrapText="1"/>
    </xf>
    <xf numFmtId="0" fontId="4" fillId="5" borderId="8" xfId="0" applyFont="1" applyFill="1" applyBorder="1" applyAlignment="1">
      <alignment horizontal="center" wrapText="1"/>
    </xf>
    <xf numFmtId="0" fontId="4" fillId="5" borderId="0" xfId="0" applyFont="1" applyFill="1" applyAlignment="1">
      <alignment horizontal="center" vertical="center"/>
    </xf>
    <xf numFmtId="0" fontId="4" fillId="5" borderId="7" xfId="0" applyFont="1" applyFill="1" applyBorder="1" applyAlignment="1">
      <alignment horizontal="center" vertical="center"/>
    </xf>
    <xf numFmtId="0" fontId="4" fillId="0" borderId="0" xfId="0" applyFont="1" applyAlignment="1">
      <alignment horizontal="right"/>
    </xf>
    <xf numFmtId="0" fontId="0" fillId="0" borderId="0" xfId="0" applyAlignment="1">
      <alignment horizontal="center"/>
    </xf>
    <xf numFmtId="0" fontId="0" fillId="6" borderId="24" xfId="0" applyFill="1" applyBorder="1" applyAlignment="1">
      <alignment horizontal="center" vertical="top" wrapText="1"/>
    </xf>
    <xf numFmtId="0" fontId="0" fillId="6" borderId="25" xfId="0" applyFill="1" applyBorder="1" applyAlignment="1">
      <alignment horizontal="center" vertical="top" wrapText="1"/>
    </xf>
    <xf numFmtId="0" fontId="0" fillId="6" borderId="26" xfId="0" applyFill="1" applyBorder="1" applyAlignment="1">
      <alignment horizontal="center" vertical="top" wrapText="1"/>
    </xf>
    <xf numFmtId="0" fontId="0" fillId="6" borderId="27" xfId="0" applyFill="1" applyBorder="1" applyAlignment="1">
      <alignment horizontal="center" vertical="top" wrapText="1"/>
    </xf>
    <xf numFmtId="0" fontId="4" fillId="0" borderId="0" xfId="0" applyFont="1" applyAlignment="1">
      <alignment horizontal="right" wrapText="1"/>
    </xf>
    <xf numFmtId="0" fontId="4" fillId="0" borderId="0" xfId="0" applyFont="1" applyAlignment="1">
      <alignment horizontal="left" vertical="top" wrapText="1"/>
    </xf>
    <xf numFmtId="0" fontId="0" fillId="2" borderId="5" xfId="0" applyFill="1" applyBorder="1" applyAlignment="1">
      <alignment horizontal="center"/>
    </xf>
    <xf numFmtId="0" fontId="0" fillId="2" borderId="6" xfId="0" applyFill="1" applyBorder="1" applyAlignment="1">
      <alignment horizontal="center"/>
    </xf>
    <xf numFmtId="0" fontId="26" fillId="0" borderId="21" xfId="0" applyFont="1" applyBorder="1" applyAlignment="1">
      <alignment horizontal="left" vertical="center" wrapText="1" indent="1"/>
    </xf>
    <xf numFmtId="0" fontId="26" fillId="0" borderId="22" xfId="0" applyFont="1" applyBorder="1" applyAlignment="1">
      <alignment horizontal="left" vertical="center" wrapText="1" indent="1"/>
    </xf>
    <xf numFmtId="0" fontId="26" fillId="0" borderId="23" xfId="0" applyFont="1" applyBorder="1" applyAlignment="1">
      <alignment horizontal="left" vertical="center" wrapText="1" indent="1"/>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8"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2" fillId="0" borderId="0" xfId="0" applyFont="1" applyAlignment="1">
      <alignment horizontal="left" vertical="top" wrapText="1"/>
    </xf>
    <xf numFmtId="0" fontId="0" fillId="6" borderId="12" xfId="0" applyFill="1" applyBorder="1" applyAlignment="1">
      <alignment horizontal="center" vertical="top" wrapText="1"/>
    </xf>
    <xf numFmtId="0" fontId="0" fillId="6" borderId="8" xfId="0" applyFill="1" applyBorder="1" applyAlignment="1">
      <alignment horizontal="center" vertical="top" wrapText="1"/>
    </xf>
    <xf numFmtId="0" fontId="26" fillId="0" borderId="0" xfId="0" applyFont="1" applyAlignment="1">
      <alignment horizontal="left" vertical="top" wrapText="1"/>
    </xf>
    <xf numFmtId="0" fontId="26" fillId="0" borderId="1" xfId="0" applyFont="1" applyBorder="1" applyAlignment="1">
      <alignment horizontal="left" vertical="center" wrapText="1"/>
    </xf>
    <xf numFmtId="0" fontId="26"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1" xfId="0" applyFont="1" applyBorder="1" applyAlignment="1">
      <alignment horizontal="left" vertical="top" wrapText="1" indent="1"/>
    </xf>
    <xf numFmtId="0" fontId="26" fillId="0" borderId="0" xfId="0" applyFont="1" applyAlignment="1">
      <alignment horizontal="left" vertical="top" wrapText="1" indent="1"/>
    </xf>
    <xf numFmtId="0" fontId="26" fillId="0" borderId="20" xfId="0" applyFont="1" applyBorder="1" applyAlignment="1">
      <alignment horizontal="left" vertical="top" wrapText="1" indent="1"/>
    </xf>
    <xf numFmtId="0" fontId="26" fillId="0" borderId="21" xfId="0" applyFont="1" applyBorder="1" applyAlignment="1">
      <alignment horizontal="left" vertical="top" wrapText="1" indent="1"/>
    </xf>
    <xf numFmtId="0" fontId="26" fillId="0" borderId="22" xfId="0" applyFont="1" applyBorder="1" applyAlignment="1">
      <alignment horizontal="left" vertical="top" wrapText="1" indent="1"/>
    </xf>
    <xf numFmtId="0" fontId="26" fillId="0" borderId="23" xfId="0" applyFont="1" applyBorder="1" applyAlignment="1">
      <alignment horizontal="left" vertical="top" wrapText="1" indent="1"/>
    </xf>
    <xf numFmtId="0" fontId="43" fillId="0" borderId="2" xfId="0" applyFont="1" applyBorder="1" applyAlignment="1">
      <alignment horizontal="left" vertical="top" wrapText="1"/>
    </xf>
    <xf numFmtId="0" fontId="43" fillId="0" borderId="3" xfId="0" applyFont="1" applyBorder="1" applyAlignment="1">
      <alignment horizontal="left" vertical="top" wrapText="1"/>
    </xf>
    <xf numFmtId="0" fontId="43" fillId="0" borderId="4" xfId="0" applyFont="1" applyBorder="1" applyAlignment="1">
      <alignment horizontal="left" vertical="top" wrapText="1"/>
    </xf>
    <xf numFmtId="0" fontId="43" fillId="0" borderId="5" xfId="0" applyFont="1" applyBorder="1" applyAlignment="1">
      <alignment horizontal="left" vertical="top" wrapText="1"/>
    </xf>
    <xf numFmtId="0" fontId="43" fillId="0" borderId="0" xfId="0" applyFont="1" applyAlignment="1">
      <alignment horizontal="left" vertical="top" wrapText="1"/>
    </xf>
    <xf numFmtId="0" fontId="43" fillId="0" borderId="6" xfId="0" applyFont="1" applyBorder="1" applyAlignment="1">
      <alignment horizontal="left" vertical="top" wrapText="1"/>
    </xf>
    <xf numFmtId="0" fontId="43" fillId="0" borderId="12" xfId="0" applyFont="1" applyBorder="1" applyAlignment="1">
      <alignment horizontal="left" vertical="top" wrapText="1"/>
    </xf>
    <xf numFmtId="0" fontId="43" fillId="0" borderId="7" xfId="0" applyFont="1" applyBorder="1" applyAlignment="1">
      <alignment horizontal="left" vertical="top" wrapText="1"/>
    </xf>
    <xf numFmtId="0" fontId="43" fillId="0" borderId="8" xfId="0" applyFont="1" applyBorder="1" applyAlignment="1">
      <alignment horizontal="left" vertical="top" wrapText="1"/>
    </xf>
    <xf numFmtId="0" fontId="4" fillId="8" borderId="10" xfId="0" applyFont="1" applyFill="1" applyBorder="1" applyAlignment="1">
      <alignment horizontal="center" vertical="center"/>
    </xf>
    <xf numFmtId="0" fontId="4" fillId="8" borderId="9" xfId="0" applyFont="1" applyFill="1" applyBorder="1" applyAlignment="1">
      <alignment horizontal="center" vertical="center"/>
    </xf>
    <xf numFmtId="0" fontId="4" fillId="8" borderId="11" xfId="0" applyFont="1" applyFill="1" applyBorder="1" applyAlignment="1">
      <alignment horizontal="center" vertical="center"/>
    </xf>
    <xf numFmtId="0" fontId="0" fillId="2" borderId="5" xfId="0" applyFill="1" applyBorder="1" applyAlignment="1">
      <alignment horizontal="right"/>
    </xf>
    <xf numFmtId="0" fontId="0" fillId="2" borderId="0" xfId="0" applyFill="1" applyAlignment="1">
      <alignment horizontal="right"/>
    </xf>
    <xf numFmtId="0" fontId="1" fillId="0" borderId="1" xfId="0" applyFont="1" applyBorder="1" applyAlignment="1">
      <alignment horizontal="left" vertical="top" wrapText="1" indent="1"/>
    </xf>
    <xf numFmtId="0" fontId="1" fillId="0" borderId="0" xfId="0" applyFont="1" applyAlignment="1">
      <alignment horizontal="left" vertical="top" wrapText="1" indent="1"/>
    </xf>
    <xf numFmtId="0" fontId="1" fillId="0" borderId="20" xfId="0" applyFont="1" applyBorder="1" applyAlignment="1">
      <alignment horizontal="left" vertical="top" wrapText="1" indent="1"/>
    </xf>
    <xf numFmtId="0" fontId="25" fillId="0" borderId="0" xfId="0" applyFont="1" applyAlignment="1">
      <alignment horizontal="left" vertical="top" wrapText="1"/>
    </xf>
    <xf numFmtId="0" fontId="4" fillId="3" borderId="10" xfId="0" applyFont="1" applyFill="1" applyBorder="1" applyAlignment="1">
      <alignment horizont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17" fillId="0" borderId="0" xfId="0" applyFont="1" applyAlignment="1">
      <alignment horizontal="center" wrapText="1"/>
    </xf>
    <xf numFmtId="0" fontId="2" fillId="0" borderId="17" xfId="0" applyFont="1"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top" wrapText="1"/>
    </xf>
    <xf numFmtId="0" fontId="1" fillId="0" borderId="20" xfId="0" applyFont="1" applyBorder="1" applyAlignment="1">
      <alignment horizontal="left" vertical="top" wrapText="1"/>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1" fillId="0" borderId="23" xfId="0" applyFont="1" applyBorder="1" applyAlignment="1">
      <alignment horizontal="left" vertical="top" wrapText="1"/>
    </xf>
    <xf numFmtId="0" fontId="26" fillId="0" borderId="1" xfId="0" applyFont="1" applyBorder="1" applyAlignment="1">
      <alignment horizontal="left" vertical="top" wrapText="1"/>
    </xf>
    <xf numFmtId="0" fontId="26" fillId="0" borderId="20" xfId="0" applyFont="1" applyBorder="1" applyAlignment="1">
      <alignment horizontal="left" vertical="top" wrapText="1"/>
    </xf>
    <xf numFmtId="0" fontId="2" fillId="2" borderId="24" xfId="0" applyFont="1" applyFill="1" applyBorder="1" applyAlignment="1">
      <alignment horizontal="center" wrapText="1"/>
    </xf>
    <xf numFmtId="0" fontId="2" fillId="2" borderId="25" xfId="0" applyFont="1" applyFill="1" applyBorder="1" applyAlignment="1">
      <alignment horizontal="center" wrapText="1"/>
    </xf>
    <xf numFmtId="0" fontId="2" fillId="2" borderId="12" xfId="0" applyFont="1" applyFill="1" applyBorder="1" applyAlignment="1">
      <alignment horizontal="center" wrapText="1"/>
    </xf>
    <xf numFmtId="0" fontId="2" fillId="2" borderId="8" xfId="0" applyFont="1" applyFill="1" applyBorder="1" applyAlignment="1">
      <alignment horizont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31" fillId="0" borderId="34" xfId="0" applyFont="1" applyBorder="1" applyAlignment="1">
      <alignment horizontal="left" vertical="center" wrapText="1"/>
    </xf>
    <xf numFmtId="0" fontId="31" fillId="0" borderId="35" xfId="0" applyFont="1" applyBorder="1" applyAlignment="1">
      <alignment horizontal="left" vertical="center" wrapText="1"/>
    </xf>
    <xf numFmtId="0" fontId="31" fillId="0" borderId="36" xfId="0" applyFont="1" applyBorder="1" applyAlignment="1">
      <alignment horizontal="left" vertical="center" wrapText="1"/>
    </xf>
    <xf numFmtId="0" fontId="31" fillId="0" borderId="40" xfId="0" applyFont="1" applyBorder="1" applyAlignment="1">
      <alignment horizontal="left" vertical="center" wrapText="1"/>
    </xf>
    <xf numFmtId="0" fontId="31" fillId="0" borderId="0" xfId="0" applyFont="1" applyAlignment="1">
      <alignment horizontal="left" vertical="center" wrapText="1"/>
    </xf>
    <xf numFmtId="0" fontId="31" fillId="0" borderId="41" xfId="0" applyFont="1" applyBorder="1" applyAlignment="1">
      <alignment horizontal="left" vertical="center" wrapText="1"/>
    </xf>
    <xf numFmtId="0" fontId="31" fillId="0" borderId="37" xfId="0" applyFont="1" applyBorder="1" applyAlignment="1">
      <alignment horizontal="left" vertical="center" wrapText="1"/>
    </xf>
    <xf numFmtId="0" fontId="31" fillId="0" borderId="38" xfId="0" applyFont="1" applyBorder="1" applyAlignment="1">
      <alignment horizontal="left" vertical="center" wrapText="1"/>
    </xf>
    <xf numFmtId="0" fontId="31" fillId="0" borderId="39" xfId="0" applyFont="1" applyBorder="1" applyAlignment="1">
      <alignment horizontal="left" vertical="center" wrapText="1"/>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37" fillId="0" borderId="2" xfId="0" applyFont="1" applyBorder="1" applyAlignment="1">
      <alignment horizontal="left" vertical="top" wrapText="1"/>
    </xf>
    <xf numFmtId="0" fontId="37" fillId="0" borderId="3" xfId="0" applyFont="1" applyBorder="1" applyAlignment="1">
      <alignment horizontal="left" vertical="top" wrapText="1"/>
    </xf>
    <xf numFmtId="0" fontId="37" fillId="0" borderId="4" xfId="0" applyFont="1" applyBorder="1" applyAlignment="1">
      <alignment horizontal="left" vertical="top" wrapText="1"/>
    </xf>
    <xf numFmtId="0" fontId="37" fillId="0" borderId="5" xfId="0" applyFont="1" applyBorder="1" applyAlignment="1">
      <alignment horizontal="left" vertical="top" wrapText="1"/>
    </xf>
    <xf numFmtId="0" fontId="37" fillId="0" borderId="0" xfId="0" applyFont="1" applyAlignment="1">
      <alignment horizontal="left" vertical="top" wrapText="1"/>
    </xf>
    <xf numFmtId="0" fontId="37" fillId="0" borderId="6" xfId="0" applyFont="1" applyBorder="1" applyAlignment="1">
      <alignment horizontal="left" vertical="top" wrapText="1"/>
    </xf>
    <xf numFmtId="0" fontId="37" fillId="0" borderId="12" xfId="0" applyFont="1" applyBorder="1" applyAlignment="1">
      <alignment horizontal="left" vertical="top" wrapText="1"/>
    </xf>
    <xf numFmtId="0" fontId="37" fillId="0" borderId="7" xfId="0" applyFont="1" applyBorder="1" applyAlignment="1">
      <alignment horizontal="left" vertical="top" wrapText="1"/>
    </xf>
    <xf numFmtId="0" fontId="37" fillId="0" borderId="8" xfId="0" applyFont="1" applyBorder="1" applyAlignment="1">
      <alignment horizontal="left" vertical="top" wrapText="1"/>
    </xf>
    <xf numFmtId="0" fontId="4" fillId="0" borderId="12" xfId="0" applyFont="1" applyBorder="1" applyAlignment="1" applyProtection="1">
      <alignment horizontal="center"/>
      <protection locked="0"/>
    </xf>
    <xf numFmtId="0" fontId="4" fillId="0" borderId="7" xfId="0" applyFont="1" applyBorder="1" applyAlignment="1" applyProtection="1">
      <alignment horizontal="center"/>
      <protection locked="0"/>
    </xf>
    <xf numFmtId="0" fontId="4" fillId="0" borderId="8"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6" xfId="0" applyFont="1" applyBorder="1" applyAlignment="1" applyProtection="1">
      <alignment horizontal="center"/>
      <protection locked="0"/>
    </xf>
    <xf numFmtId="0" fontId="38" fillId="0" borderId="1" xfId="0" applyFont="1" applyBorder="1" applyAlignment="1">
      <alignment horizontal="left" vertical="top" wrapText="1" indent="1"/>
    </xf>
    <xf numFmtId="0" fontId="38" fillId="0" borderId="0" xfId="0" applyFont="1" applyAlignment="1">
      <alignment horizontal="left" vertical="top" wrapText="1" indent="1"/>
    </xf>
    <xf numFmtId="0" fontId="38" fillId="0" borderId="20" xfId="0" applyFont="1" applyBorder="1" applyAlignment="1">
      <alignment horizontal="left" vertical="top" wrapText="1" indent="1"/>
    </xf>
    <xf numFmtId="0" fontId="38" fillId="0" borderId="21" xfId="0" applyFont="1" applyBorder="1" applyAlignment="1">
      <alignment horizontal="left" vertical="top" wrapText="1" indent="1"/>
    </xf>
    <xf numFmtId="0" fontId="38" fillId="0" borderId="22" xfId="0" applyFont="1" applyBorder="1" applyAlignment="1">
      <alignment horizontal="left" vertical="top" wrapText="1" indent="1"/>
    </xf>
    <xf numFmtId="0" fontId="38" fillId="0" borderId="23" xfId="0" applyFont="1" applyBorder="1" applyAlignment="1">
      <alignment horizontal="left" vertical="top" wrapText="1" indent="1"/>
    </xf>
    <xf numFmtId="0" fontId="25" fillId="0" borderId="0" xfId="0" applyFont="1" applyAlignment="1" applyProtection="1">
      <alignment horizontal="left" vertical="top" wrapText="1"/>
      <protection locked="0"/>
    </xf>
    <xf numFmtId="0" fontId="4" fillId="0" borderId="0" xfId="0" applyFont="1" applyAlignment="1" applyProtection="1">
      <alignment horizontal="left"/>
      <protection locked="0"/>
    </xf>
    <xf numFmtId="0" fontId="36" fillId="0" borderId="2" xfId="0" applyFont="1" applyBorder="1" applyAlignment="1">
      <alignment horizontal="left" vertical="top" wrapText="1"/>
    </xf>
    <xf numFmtId="0" fontId="36" fillId="0" borderId="3" xfId="0" applyFont="1" applyBorder="1" applyAlignment="1">
      <alignment horizontal="left" vertical="top" wrapText="1"/>
    </xf>
    <xf numFmtId="0" fontId="36" fillId="0" borderId="4" xfId="0" applyFont="1" applyBorder="1" applyAlignment="1">
      <alignment horizontal="left" vertical="top" wrapText="1"/>
    </xf>
    <xf numFmtId="0" fontId="36" fillId="0" borderId="5" xfId="0" applyFont="1" applyBorder="1" applyAlignment="1">
      <alignment horizontal="left" vertical="top" wrapText="1"/>
    </xf>
    <xf numFmtId="0" fontId="36" fillId="0" borderId="0" xfId="0" applyFont="1" applyAlignment="1">
      <alignment horizontal="left" vertical="top" wrapText="1"/>
    </xf>
    <xf numFmtId="0" fontId="36" fillId="0" borderId="6" xfId="0" applyFont="1" applyBorder="1" applyAlignment="1">
      <alignment horizontal="left" vertical="top" wrapText="1"/>
    </xf>
    <xf numFmtId="0" fontId="36" fillId="0" borderId="12" xfId="0" applyFont="1" applyBorder="1" applyAlignment="1">
      <alignment horizontal="left" vertical="top" wrapText="1"/>
    </xf>
    <xf numFmtId="0" fontId="36" fillId="0" borderId="7" xfId="0" applyFont="1" applyBorder="1" applyAlignment="1">
      <alignment horizontal="left" vertical="top" wrapText="1"/>
    </xf>
    <xf numFmtId="0" fontId="36" fillId="0" borderId="8" xfId="0" applyFont="1" applyBorder="1" applyAlignment="1">
      <alignment horizontal="left" vertical="top" wrapText="1"/>
    </xf>
    <xf numFmtId="0" fontId="4" fillId="3" borderId="10" xfId="0" applyFont="1" applyFill="1" applyBorder="1" applyAlignment="1">
      <alignment horizontal="right"/>
    </xf>
    <xf numFmtId="0" fontId="4" fillId="3" borderId="9" xfId="0" applyFont="1" applyFill="1" applyBorder="1" applyAlignment="1">
      <alignment horizontal="right"/>
    </xf>
    <xf numFmtId="0" fontId="4" fillId="8" borderId="10" xfId="0" applyFont="1" applyFill="1" applyBorder="1" applyAlignment="1">
      <alignment horizontal="right"/>
    </xf>
    <xf numFmtId="0" fontId="4" fillId="8" borderId="9" xfId="0" applyFont="1" applyFill="1" applyBorder="1" applyAlignment="1">
      <alignment horizontal="right"/>
    </xf>
    <xf numFmtId="0" fontId="2" fillId="0" borderId="2"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12"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36" fillId="0" borderId="1" xfId="0" applyFont="1" applyBorder="1" applyAlignment="1">
      <alignment horizontal="left" vertical="top" wrapText="1"/>
    </xf>
    <xf numFmtId="0" fontId="36" fillId="0" borderId="20"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17" fillId="0" borderId="0" xfId="0" applyFont="1" applyAlignment="1">
      <alignment horizontal="center"/>
    </xf>
    <xf numFmtId="0" fontId="2" fillId="0" borderId="10" xfId="0" applyFont="1"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2" fillId="0" borderId="5" xfId="0" applyFont="1" applyBorder="1" applyAlignment="1">
      <alignment horizontal="left" wrapText="1"/>
    </xf>
    <xf numFmtId="0" fontId="0" fillId="0" borderId="0" xfId="0"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top"/>
    </xf>
    <xf numFmtId="0" fontId="0" fillId="0" borderId="5" xfId="0" applyBorder="1" applyAlignment="1">
      <alignment horizontal="center" vertical="center"/>
    </xf>
    <xf numFmtId="0" fontId="0" fillId="0" borderId="0" xfId="0" applyAlignment="1">
      <alignment vertical="center"/>
    </xf>
    <xf numFmtId="0" fontId="0" fillId="0" borderId="6" xfId="0" applyBorder="1" applyAlignment="1">
      <alignment vertical="center"/>
    </xf>
    <xf numFmtId="0" fontId="0" fillId="0" borderId="5" xfId="0" applyBorder="1" applyAlignment="1">
      <alignment vertical="center"/>
    </xf>
    <xf numFmtId="0" fontId="18" fillId="0" borderId="0" xfId="0" applyFont="1" applyAlignment="1">
      <alignment horizontal="left" wrapText="1"/>
    </xf>
    <xf numFmtId="0" fontId="0" fillId="4" borderId="5" xfId="0" applyFill="1" applyBorder="1" applyAlignment="1">
      <alignment horizontal="left" wrapText="1"/>
    </xf>
    <xf numFmtId="0" fontId="0" fillId="4" borderId="0" xfId="0" applyFill="1" applyAlignment="1">
      <alignment horizontal="left" wrapText="1"/>
    </xf>
    <xf numFmtId="0" fontId="0" fillId="4" borderId="6" xfId="0" applyFill="1" applyBorder="1" applyAlignment="1">
      <alignment horizontal="left" wrapText="1"/>
    </xf>
    <xf numFmtId="0" fontId="25" fillId="0" borderId="2" xfId="0" applyFont="1" applyBorder="1" applyAlignment="1">
      <alignment horizontal="center" vertical="top" wrapText="1"/>
    </xf>
    <xf numFmtId="0" fontId="25" fillId="0" borderId="3" xfId="0" applyFont="1" applyBorder="1" applyAlignment="1">
      <alignment horizontal="center" vertical="top" wrapText="1"/>
    </xf>
    <xf numFmtId="0" fontId="25" fillId="0" borderId="4" xfId="0" applyFont="1" applyBorder="1" applyAlignment="1">
      <alignment horizontal="center" vertical="top" wrapText="1"/>
    </xf>
    <xf numFmtId="0" fontId="25" fillId="0" borderId="5" xfId="0" applyFont="1" applyBorder="1" applyAlignment="1">
      <alignment horizontal="center" vertical="top" wrapText="1"/>
    </xf>
    <xf numFmtId="0" fontId="25" fillId="0" borderId="0" xfId="0" applyFont="1" applyAlignment="1">
      <alignment horizontal="center" vertical="top" wrapText="1"/>
    </xf>
    <xf numFmtId="0" fontId="25" fillId="0" borderId="6" xfId="0" applyFont="1" applyBorder="1" applyAlignment="1">
      <alignment horizontal="center" vertical="top" wrapText="1"/>
    </xf>
    <xf numFmtId="0" fontId="25" fillId="0" borderId="12" xfId="0" applyFont="1" applyBorder="1" applyAlignment="1">
      <alignment horizontal="center" vertical="top" wrapText="1"/>
    </xf>
    <xf numFmtId="0" fontId="25" fillId="0" borderId="7" xfId="0" applyFont="1" applyBorder="1" applyAlignment="1">
      <alignment horizontal="center" vertical="top" wrapText="1"/>
    </xf>
    <xf numFmtId="0" fontId="25" fillId="0" borderId="8" xfId="0" applyFont="1" applyBorder="1" applyAlignment="1">
      <alignment horizontal="center" vertical="top" wrapText="1"/>
    </xf>
    <xf numFmtId="0" fontId="4" fillId="5" borderId="2" xfId="0" applyFont="1" applyFill="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47" fillId="0" borderId="0" xfId="0" applyFont="1" applyAlignment="1">
      <alignment horizontal="left" vertical="top" wrapText="1"/>
    </xf>
    <xf numFmtId="0" fontId="4" fillId="0" borderId="0" xfId="0" applyFont="1" applyAlignment="1">
      <alignment horizontal="center"/>
    </xf>
  </cellXfs>
  <cellStyles count="2">
    <cellStyle name="Hyperlink" xfId="1" builtinId="8"/>
    <cellStyle name="Normal" xfId="0" builtinId="0"/>
  </cellStyles>
  <dxfs count="6">
    <dxf>
      <font>
        <color rgb="FFFFFF99"/>
      </font>
    </dxf>
    <dxf>
      <font>
        <color rgb="FFFFFF99"/>
      </font>
    </dxf>
    <dxf>
      <font>
        <color rgb="FFFFFF99"/>
      </font>
    </dxf>
    <dxf>
      <font>
        <color rgb="FFFFFF99"/>
      </font>
    </dxf>
    <dxf>
      <font>
        <color rgb="FFFFFF99"/>
      </font>
    </dxf>
    <dxf>
      <font>
        <color rgb="FFFFFF99"/>
      </font>
    </dxf>
  </dxfs>
  <tableStyles count="0" defaultTableStyle="TableStyleMedium9"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1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_rels/vmlDrawing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66674</xdr:rowOff>
    </xdr:from>
    <xdr:to>
      <xdr:col>1</xdr:col>
      <xdr:colOff>0</xdr:colOff>
      <xdr:row>4</xdr:row>
      <xdr:rowOff>118782</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66674"/>
          <a:ext cx="571500" cy="1395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449580</xdr:colOff>
          <xdr:row>10</xdr:row>
          <xdr:rowOff>121920</xdr:rowOff>
        </xdr:from>
        <xdr:to>
          <xdr:col>19</xdr:col>
          <xdr:colOff>617220</xdr:colOff>
          <xdr:row>14</xdr:row>
          <xdr:rowOff>60960</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900-0000015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16</xdr:row>
          <xdr:rowOff>0</xdr:rowOff>
        </xdr:from>
        <xdr:to>
          <xdr:col>19</xdr:col>
          <xdr:colOff>754380</xdr:colOff>
          <xdr:row>18</xdr:row>
          <xdr:rowOff>60960</xdr:rowOff>
        </xdr:to>
        <xdr:sp macro="" textlink="">
          <xdr:nvSpPr>
            <xdr:cNvPr id="22530" name="Object 2" hidden="1">
              <a:extLst>
                <a:ext uri="{63B3BB69-23CF-44E3-9099-C40C66FF867C}">
                  <a14:compatExt spid="_x0000_s22530"/>
                </a:ext>
                <a:ext uri="{FF2B5EF4-FFF2-40B4-BE49-F238E27FC236}">
                  <a16:creationId xmlns:a16="http://schemas.microsoft.com/office/drawing/2014/main" id="{00000000-0008-0000-0900-0000025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449580</xdr:colOff>
          <xdr:row>9</xdr:row>
          <xdr:rowOff>121920</xdr:rowOff>
        </xdr:from>
        <xdr:to>
          <xdr:col>19</xdr:col>
          <xdr:colOff>617220</xdr:colOff>
          <xdr:row>13</xdr:row>
          <xdr:rowOff>68580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A00-00000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15</xdr:row>
          <xdr:rowOff>0</xdr:rowOff>
        </xdr:from>
        <xdr:to>
          <xdr:col>19</xdr:col>
          <xdr:colOff>754380</xdr:colOff>
          <xdr:row>17</xdr:row>
          <xdr:rowOff>68580</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A00-00000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495300</xdr:colOff>
          <xdr:row>10</xdr:row>
          <xdr:rowOff>83820</xdr:rowOff>
        </xdr:from>
        <xdr:to>
          <xdr:col>11</xdr:col>
          <xdr:colOff>60960</xdr:colOff>
          <xdr:row>13</xdr:row>
          <xdr:rowOff>60960</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0B00-0000014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16</xdr:row>
          <xdr:rowOff>121920</xdr:rowOff>
        </xdr:from>
        <xdr:to>
          <xdr:col>11</xdr:col>
          <xdr:colOff>762000</xdr:colOff>
          <xdr:row>19</xdr:row>
          <xdr:rowOff>0</xdr:rowOff>
        </xdr:to>
        <xdr:sp macro="" textlink="">
          <xdr:nvSpPr>
            <xdr:cNvPr id="16386" name="Object 2" hidden="1">
              <a:extLst>
                <a:ext uri="{63B3BB69-23CF-44E3-9099-C40C66FF867C}">
                  <a14:compatExt spid="_x0000_s16386"/>
                </a:ext>
                <a:ext uri="{FF2B5EF4-FFF2-40B4-BE49-F238E27FC236}">
                  <a16:creationId xmlns:a16="http://schemas.microsoft.com/office/drawing/2014/main" id="{00000000-0008-0000-0B00-0000024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12</xdr:col>
      <xdr:colOff>499069</xdr:colOff>
      <xdr:row>17</xdr:row>
      <xdr:rowOff>7621</xdr:rowOff>
    </xdr:from>
    <xdr:to>
      <xdr:col>19</xdr:col>
      <xdr:colOff>590726</xdr:colOff>
      <xdr:row>26</xdr:row>
      <xdr:rowOff>22860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8903929" y="2964181"/>
          <a:ext cx="4358857" cy="1562099"/>
        </a:xfrm>
        <a:prstGeom prst="rect">
          <a:avLst/>
        </a:prstGeom>
      </xdr:spPr>
    </xdr:pic>
    <xdr:clientData/>
  </xdr:twoCellAnchor>
  <xdr:twoCellAnchor editAs="oneCell">
    <xdr:from>
      <xdr:col>12</xdr:col>
      <xdr:colOff>541020</xdr:colOff>
      <xdr:row>9</xdr:row>
      <xdr:rowOff>114300</xdr:rowOff>
    </xdr:from>
    <xdr:to>
      <xdr:col>19</xdr:col>
      <xdr:colOff>586740</xdr:colOff>
      <xdr:row>16</xdr:row>
      <xdr:rowOff>26527</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a:stretch>
          <a:fillRect/>
        </a:stretch>
      </xdr:blipFill>
      <xdr:spPr>
        <a:xfrm>
          <a:off x="8945880" y="1729740"/>
          <a:ext cx="4312920" cy="108570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424296</xdr:colOff>
      <xdr:row>3</xdr:row>
      <xdr:rowOff>86591</xdr:rowOff>
    </xdr:from>
    <xdr:to>
      <xdr:col>23</xdr:col>
      <xdr:colOff>576696</xdr:colOff>
      <xdr:row>37</xdr:row>
      <xdr:rowOff>36368</xdr:rowOff>
    </xdr:to>
    <xdr:pic>
      <xdr:nvPicPr>
        <xdr:cNvPr id="19468" name="Picture 12">
          <a:extLst>
            <a:ext uri="{FF2B5EF4-FFF2-40B4-BE49-F238E27FC236}">
              <a16:creationId xmlns:a16="http://schemas.microsoft.com/office/drawing/2014/main" id="{00000000-0008-0000-0D00-00000C4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624455" y="675409"/>
          <a:ext cx="6819900" cy="577734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8</xdr:col>
          <xdr:colOff>495300</xdr:colOff>
          <xdr:row>8</xdr:row>
          <xdr:rowOff>83820</xdr:rowOff>
        </xdr:from>
        <xdr:to>
          <xdr:col>11</xdr:col>
          <xdr:colOff>60960</xdr:colOff>
          <xdr:row>11</xdr:row>
          <xdr:rowOff>60960</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D00-0000014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14</xdr:row>
          <xdr:rowOff>121920</xdr:rowOff>
        </xdr:from>
        <xdr:to>
          <xdr:col>11</xdr:col>
          <xdr:colOff>777240</xdr:colOff>
          <xdr:row>17</xdr:row>
          <xdr:rowOff>0</xdr:rowOff>
        </xdr:to>
        <xdr:sp macro="" textlink="">
          <xdr:nvSpPr>
            <xdr:cNvPr id="19458" name="Object 2" hidden="1">
              <a:extLst>
                <a:ext uri="{63B3BB69-23CF-44E3-9099-C40C66FF867C}">
                  <a14:compatExt spid="_x0000_s19458"/>
                </a:ext>
                <a:ext uri="{FF2B5EF4-FFF2-40B4-BE49-F238E27FC236}">
                  <a16:creationId xmlns:a16="http://schemas.microsoft.com/office/drawing/2014/main" id="{00000000-0008-0000-0D00-0000024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363787</xdr:colOff>
      <xdr:row>46</xdr:row>
      <xdr:rowOff>109486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0"/>
          <a:ext cx="13165387" cy="7506748"/>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495300</xdr:colOff>
          <xdr:row>10</xdr:row>
          <xdr:rowOff>83820</xdr:rowOff>
        </xdr:from>
        <xdr:to>
          <xdr:col>11</xdr:col>
          <xdr:colOff>144780</xdr:colOff>
          <xdr:row>13</xdr:row>
          <xdr:rowOff>60960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16</xdr:row>
          <xdr:rowOff>121920</xdr:rowOff>
        </xdr:from>
        <xdr:to>
          <xdr:col>11</xdr:col>
          <xdr:colOff>762000</xdr:colOff>
          <xdr:row>19</xdr:row>
          <xdr:rowOff>22860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495300</xdr:colOff>
          <xdr:row>10</xdr:row>
          <xdr:rowOff>83820</xdr:rowOff>
        </xdr:from>
        <xdr:to>
          <xdr:col>11</xdr:col>
          <xdr:colOff>144780</xdr:colOff>
          <xdr:row>13</xdr:row>
          <xdr:rowOff>60960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16</xdr:row>
          <xdr:rowOff>121920</xdr:rowOff>
        </xdr:from>
        <xdr:to>
          <xdr:col>11</xdr:col>
          <xdr:colOff>762000</xdr:colOff>
          <xdr:row>19</xdr:row>
          <xdr:rowOff>22860</xdr:rowOff>
        </xdr:to>
        <xdr:sp macro="" textlink="">
          <xdr:nvSpPr>
            <xdr:cNvPr id="8194" name="Object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434340</xdr:colOff>
          <xdr:row>9</xdr:row>
          <xdr:rowOff>30480</xdr:rowOff>
        </xdr:from>
        <xdr:to>
          <xdr:col>11</xdr:col>
          <xdr:colOff>640080</xdr:colOff>
          <xdr:row>12</xdr:row>
          <xdr:rowOff>137160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14</xdr:row>
          <xdr:rowOff>129540</xdr:rowOff>
        </xdr:from>
        <xdr:to>
          <xdr:col>11</xdr:col>
          <xdr:colOff>678180</xdr:colOff>
          <xdr:row>17</xdr:row>
          <xdr:rowOff>38100</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358140</xdr:colOff>
          <xdr:row>9</xdr:row>
          <xdr:rowOff>91440</xdr:rowOff>
        </xdr:from>
        <xdr:to>
          <xdr:col>11</xdr:col>
          <xdr:colOff>556260</xdr:colOff>
          <xdr:row>13</xdr:row>
          <xdr:rowOff>22860</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0500-000001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15</xdr:row>
          <xdr:rowOff>0</xdr:rowOff>
        </xdr:from>
        <xdr:to>
          <xdr:col>11</xdr:col>
          <xdr:colOff>579120</xdr:colOff>
          <xdr:row>17</xdr:row>
          <xdr:rowOff>76200</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00000000-0008-0000-0500-000002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495300</xdr:colOff>
          <xdr:row>11</xdr:row>
          <xdr:rowOff>83820</xdr:rowOff>
        </xdr:from>
        <xdr:to>
          <xdr:col>11</xdr:col>
          <xdr:colOff>144780</xdr:colOff>
          <xdr:row>14</xdr:row>
          <xdr:rowOff>60960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600-000001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17</xdr:row>
          <xdr:rowOff>121920</xdr:rowOff>
        </xdr:from>
        <xdr:to>
          <xdr:col>11</xdr:col>
          <xdr:colOff>762000</xdr:colOff>
          <xdr:row>20</xdr:row>
          <xdr:rowOff>22860</xdr:rowOff>
        </xdr:to>
        <xdr:sp macro="" textlink="">
          <xdr:nvSpPr>
            <xdr:cNvPr id="13314" name="Object 2" hidden="1">
              <a:extLst>
                <a:ext uri="{63B3BB69-23CF-44E3-9099-C40C66FF867C}">
                  <a14:compatExt spid="_x0000_s13314"/>
                </a:ext>
                <a:ext uri="{FF2B5EF4-FFF2-40B4-BE49-F238E27FC236}">
                  <a16:creationId xmlns:a16="http://schemas.microsoft.com/office/drawing/2014/main" id="{00000000-0008-0000-0600-000002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15</xdr:col>
      <xdr:colOff>552863</xdr:colOff>
      <xdr:row>2</xdr:row>
      <xdr:rowOff>104775</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1" y="0"/>
          <a:ext cx="9696862" cy="54768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449580</xdr:colOff>
          <xdr:row>10</xdr:row>
          <xdr:rowOff>121920</xdr:rowOff>
        </xdr:from>
        <xdr:to>
          <xdr:col>19</xdr:col>
          <xdr:colOff>617220</xdr:colOff>
          <xdr:row>14</xdr:row>
          <xdr:rowOff>60960</xdr:rowOff>
        </xdr:to>
        <xdr:sp macro="" textlink="">
          <xdr:nvSpPr>
            <xdr:cNvPr id="28673" name="Object 1" hidden="1">
              <a:extLst>
                <a:ext uri="{63B3BB69-23CF-44E3-9099-C40C66FF867C}">
                  <a14:compatExt spid="_x0000_s28673"/>
                </a:ext>
                <a:ext uri="{FF2B5EF4-FFF2-40B4-BE49-F238E27FC236}">
                  <a16:creationId xmlns:a16="http://schemas.microsoft.com/office/drawing/2014/main" id="{00000000-0008-0000-0800-0000017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16</xdr:row>
          <xdr:rowOff>0</xdr:rowOff>
        </xdr:from>
        <xdr:to>
          <xdr:col>19</xdr:col>
          <xdr:colOff>754380</xdr:colOff>
          <xdr:row>18</xdr:row>
          <xdr:rowOff>60960</xdr:rowOff>
        </xdr:to>
        <xdr:sp macro="" textlink="">
          <xdr:nvSpPr>
            <xdr:cNvPr id="28674" name="Object 2" hidden="1">
              <a:extLst>
                <a:ext uri="{63B3BB69-23CF-44E3-9099-C40C66FF867C}">
                  <a14:compatExt spid="_x0000_s28674"/>
                </a:ext>
                <a:ext uri="{FF2B5EF4-FFF2-40B4-BE49-F238E27FC236}">
                  <a16:creationId xmlns:a16="http://schemas.microsoft.com/office/drawing/2014/main" id="{00000000-0008-0000-0800-0000027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vmlDrawing" Target="../drawings/vmlDrawing7.vml"/><Relationship Id="rId7" Type="http://schemas.openxmlformats.org/officeDocument/2006/relationships/image" Target="../media/image9.emf"/><Relationship Id="rId2" Type="http://schemas.openxmlformats.org/officeDocument/2006/relationships/drawing" Target="../drawings/drawing10.xml"/><Relationship Id="rId1" Type="http://schemas.openxmlformats.org/officeDocument/2006/relationships/printerSettings" Target="../printerSettings/printerSettings9.bin"/><Relationship Id="rId6" Type="http://schemas.openxmlformats.org/officeDocument/2006/relationships/oleObject" Target="../embeddings/oleObject14.bin"/><Relationship Id="rId5" Type="http://schemas.openxmlformats.org/officeDocument/2006/relationships/image" Target="../media/image8.emf"/><Relationship Id="rId4" Type="http://schemas.openxmlformats.org/officeDocument/2006/relationships/oleObject" Target="../embeddings/oleObject13.bin"/></Relationships>
</file>

<file path=xl/worksheets/_rels/sheet11.xml.rels><?xml version="1.0" encoding="UTF-8" standalone="yes"?>
<Relationships xmlns="http://schemas.openxmlformats.org/package/2006/relationships"><Relationship Id="rId8" Type="http://schemas.openxmlformats.org/officeDocument/2006/relationships/comments" Target="../comments8.xml"/><Relationship Id="rId3" Type="http://schemas.openxmlformats.org/officeDocument/2006/relationships/vmlDrawing" Target="../drawings/vmlDrawing8.vml"/><Relationship Id="rId7" Type="http://schemas.openxmlformats.org/officeDocument/2006/relationships/image" Target="../media/image9.emf"/><Relationship Id="rId2" Type="http://schemas.openxmlformats.org/officeDocument/2006/relationships/drawing" Target="../drawings/drawing11.xml"/><Relationship Id="rId1" Type="http://schemas.openxmlformats.org/officeDocument/2006/relationships/printerSettings" Target="../printerSettings/printerSettings10.bin"/><Relationship Id="rId6" Type="http://schemas.openxmlformats.org/officeDocument/2006/relationships/oleObject" Target="../embeddings/oleObject16.bin"/><Relationship Id="rId5" Type="http://schemas.openxmlformats.org/officeDocument/2006/relationships/image" Target="../media/image8.emf"/><Relationship Id="rId4" Type="http://schemas.openxmlformats.org/officeDocument/2006/relationships/oleObject" Target="../embeddings/oleObject15.bin"/></Relationships>
</file>

<file path=xl/worksheets/_rels/sheet12.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vmlDrawing" Target="../drawings/vmlDrawing9.vml"/><Relationship Id="rId7" Type="http://schemas.openxmlformats.org/officeDocument/2006/relationships/image" Target="../media/image4.emf"/><Relationship Id="rId2" Type="http://schemas.openxmlformats.org/officeDocument/2006/relationships/drawing" Target="../drawings/drawing12.xml"/><Relationship Id="rId1" Type="http://schemas.openxmlformats.org/officeDocument/2006/relationships/printerSettings" Target="../printerSettings/printerSettings11.bin"/><Relationship Id="rId6" Type="http://schemas.openxmlformats.org/officeDocument/2006/relationships/oleObject" Target="../embeddings/oleObject18.bin"/><Relationship Id="rId5" Type="http://schemas.openxmlformats.org/officeDocument/2006/relationships/image" Target="../media/image3.emf"/><Relationship Id="rId4" Type="http://schemas.openxmlformats.org/officeDocument/2006/relationships/oleObject" Target="../embeddings/oleObject17.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drawing" Target="../drawings/drawing14.xml"/><Relationship Id="rId7" Type="http://schemas.openxmlformats.org/officeDocument/2006/relationships/oleObject" Target="../embeddings/oleObject20.bin"/><Relationship Id="rId2" Type="http://schemas.openxmlformats.org/officeDocument/2006/relationships/printerSettings" Target="../printerSettings/printerSettings13.bin"/><Relationship Id="rId1" Type="http://schemas.openxmlformats.org/officeDocument/2006/relationships/hyperlink" Target="http://www.deq.state.or.us/wq/rules/div041tblsfigs.htm" TargetMode="External"/><Relationship Id="rId6" Type="http://schemas.openxmlformats.org/officeDocument/2006/relationships/image" Target="../media/image3.emf"/><Relationship Id="rId5" Type="http://schemas.openxmlformats.org/officeDocument/2006/relationships/oleObject" Target="../embeddings/oleObject19.bin"/><Relationship Id="rId4" Type="http://schemas.openxmlformats.org/officeDocument/2006/relationships/vmlDrawing" Target="../drawings/vmlDrawing11.vml"/><Relationship Id="rId9"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drawing" Target="../drawings/drawing3.xml"/><Relationship Id="rId7" Type="http://schemas.openxmlformats.org/officeDocument/2006/relationships/oleObject" Target="../embeddings/oleObject2.bin"/><Relationship Id="rId2" Type="http://schemas.openxmlformats.org/officeDocument/2006/relationships/printerSettings" Target="../printerSettings/printerSettings2.bin"/><Relationship Id="rId1" Type="http://schemas.openxmlformats.org/officeDocument/2006/relationships/hyperlink" Target="https://secure.sos.state.or.us/oard/viewSingleRule.action;JSESSIONID_OARD=VVrl5jSr0rV_-lhSUYn0SHNpxgTrPpHxbj1D4ptYhLUube9xQ467!-1049610293?ruleVrsnRsn=244176" TargetMode="External"/><Relationship Id="rId6" Type="http://schemas.openxmlformats.org/officeDocument/2006/relationships/image" Target="../media/image3.emf"/><Relationship Id="rId5" Type="http://schemas.openxmlformats.org/officeDocument/2006/relationships/oleObject" Target="../embeddings/oleObject1.bin"/><Relationship Id="rId4" Type="http://schemas.openxmlformats.org/officeDocument/2006/relationships/vmlDrawing" Target="../drawings/vmlDrawing1.vm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5.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image" Target="../media/image6.emf"/><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oleObject" Target="../embeddings/oleObject6.bin"/><Relationship Id="rId5" Type="http://schemas.openxmlformats.org/officeDocument/2006/relationships/image" Target="../media/image5.emf"/><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image" Target="../media/image6.emf"/><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oleObject" Target="../embeddings/oleObject8.bin"/><Relationship Id="rId5" Type="http://schemas.openxmlformats.org/officeDocument/2006/relationships/image" Target="../media/image5.emf"/><Relationship Id="rId4" Type="http://schemas.openxmlformats.org/officeDocument/2006/relationships/oleObject" Target="../embeddings/oleObject7.bin"/></Relationships>
</file>

<file path=xl/worksheets/_rels/sheet7.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image" Target="../media/image4.emf"/><Relationship Id="rId2" Type="http://schemas.openxmlformats.org/officeDocument/2006/relationships/drawing" Target="../drawings/drawing7.xml"/><Relationship Id="rId1" Type="http://schemas.openxmlformats.org/officeDocument/2006/relationships/printerSettings" Target="../printerSettings/printerSettings6.bin"/><Relationship Id="rId6" Type="http://schemas.openxmlformats.org/officeDocument/2006/relationships/oleObject" Target="../embeddings/oleObject10.bin"/><Relationship Id="rId5" Type="http://schemas.openxmlformats.org/officeDocument/2006/relationships/image" Target="../media/image3.emf"/><Relationship Id="rId4" Type="http://schemas.openxmlformats.org/officeDocument/2006/relationships/oleObject" Target="../embeddings/oleObject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vmlDrawing" Target="../drawings/vmlDrawing6.vml"/><Relationship Id="rId7" Type="http://schemas.openxmlformats.org/officeDocument/2006/relationships/image" Target="../media/image9.emf"/><Relationship Id="rId2" Type="http://schemas.openxmlformats.org/officeDocument/2006/relationships/drawing" Target="../drawings/drawing9.xml"/><Relationship Id="rId1" Type="http://schemas.openxmlformats.org/officeDocument/2006/relationships/printerSettings" Target="../printerSettings/printerSettings8.bin"/><Relationship Id="rId6" Type="http://schemas.openxmlformats.org/officeDocument/2006/relationships/oleObject" Target="../embeddings/oleObject12.bin"/><Relationship Id="rId5" Type="http://schemas.openxmlformats.org/officeDocument/2006/relationships/image" Target="../media/image8.emf"/><Relationship Id="rId4" Type="http://schemas.openxmlformats.org/officeDocument/2006/relationships/oleObject" Target="../embeddings/oleObject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4"/>
  <sheetViews>
    <sheetView tabSelected="1" workbookViewId="0">
      <selection activeCell="B4" sqref="B4"/>
    </sheetView>
  </sheetViews>
  <sheetFormatPr defaultRowHeight="13.2"/>
  <cols>
    <col min="2" max="2" width="69.109375" customWidth="1"/>
    <col min="5" max="5" width="14.44140625" customWidth="1"/>
  </cols>
  <sheetData>
    <row r="1" spans="2:2">
      <c r="B1" s="68" t="s">
        <v>0</v>
      </c>
    </row>
    <row r="2" spans="2:2" ht="30">
      <c r="B2" s="69" t="s">
        <v>1</v>
      </c>
    </row>
    <row r="3" spans="2:2" ht="15.6">
      <c r="B3" s="70" t="s">
        <v>2</v>
      </c>
    </row>
    <row r="4" spans="2:2">
      <c r="B4" s="68" t="s">
        <v>243</v>
      </c>
    </row>
    <row r="5" spans="2:2" ht="13.2" customHeight="1">
      <c r="B5" s="193" t="s">
        <v>3</v>
      </c>
    </row>
    <row r="6" spans="2:2" ht="13.2" customHeight="1">
      <c r="B6" s="193"/>
    </row>
    <row r="7" spans="2:2" ht="13.2" customHeight="1">
      <c r="B7" s="193"/>
    </row>
    <row r="8" spans="2:2" ht="13.2" customHeight="1">
      <c r="B8" s="193"/>
    </row>
    <row r="9" spans="2:2" ht="13.2" customHeight="1">
      <c r="B9" s="193"/>
    </row>
    <row r="10" spans="2:2" ht="13.2" customHeight="1">
      <c r="B10" s="112"/>
    </row>
    <row r="11" spans="2:2" ht="13.2" customHeight="1">
      <c r="B11" s="112"/>
    </row>
    <row r="12" spans="2:2" ht="13.2" customHeight="1">
      <c r="B12" s="112"/>
    </row>
    <row r="13" spans="2:2" ht="13.2" customHeight="1">
      <c r="B13" s="112"/>
    </row>
    <row r="14" spans="2:2" ht="13.2" customHeight="1">
      <c r="B14" s="112"/>
    </row>
  </sheetData>
  <mergeCells count="1">
    <mergeCell ref="B5:B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C49"/>
  <sheetViews>
    <sheetView zoomScale="90" zoomScaleNormal="90" zoomScaleSheetLayoutView="75" workbookViewId="0">
      <selection activeCell="A41" sqref="A41:O41"/>
    </sheetView>
  </sheetViews>
  <sheetFormatPr defaultRowHeight="13.2"/>
  <cols>
    <col min="1" max="1" width="10.88671875" customWidth="1"/>
    <col min="2" max="2" width="11.88671875" customWidth="1"/>
    <col min="3" max="3" width="9.6640625" customWidth="1"/>
    <col min="4" max="4" width="8.6640625" customWidth="1"/>
    <col min="5" max="5" width="10.6640625" customWidth="1"/>
    <col min="6" max="6" width="9.88671875" customWidth="1"/>
    <col min="7" max="7" width="12.33203125" customWidth="1"/>
    <col min="8" max="8" width="5.5546875" customWidth="1"/>
    <col min="9" max="9" width="11.6640625" customWidth="1"/>
    <col min="10" max="14" width="10.6640625" customWidth="1"/>
    <col min="15" max="15" width="11.88671875" customWidth="1"/>
    <col min="16" max="16" width="5.6640625" customWidth="1"/>
    <col min="17" max="17" width="12.33203125" customWidth="1"/>
    <col min="18" max="18" width="11.6640625" bestFit="1" customWidth="1"/>
    <col min="20" max="20" width="11.6640625" customWidth="1"/>
  </cols>
  <sheetData>
    <row r="1" spans="1:263" ht="17.399999999999999">
      <c r="A1" s="42" t="s">
        <v>104</v>
      </c>
      <c r="B1" s="23"/>
      <c r="C1" s="23"/>
      <c r="D1" s="23"/>
      <c r="E1" s="24"/>
      <c r="F1" s="23"/>
      <c r="G1" s="23"/>
      <c r="V1" s="97" t="s">
        <v>105</v>
      </c>
      <c r="W1" s="93"/>
      <c r="X1" s="93"/>
      <c r="Y1" s="93"/>
      <c r="Z1" s="93"/>
      <c r="AA1" s="93"/>
      <c r="AB1" s="94"/>
    </row>
    <row r="2" spans="1:263" ht="16.95" customHeight="1">
      <c r="A2" s="47" t="s">
        <v>106</v>
      </c>
      <c r="B2" s="47"/>
      <c r="C2" s="47"/>
      <c r="D2" s="23"/>
      <c r="E2" s="24"/>
      <c r="F2" s="23"/>
      <c r="G2" s="23"/>
      <c r="V2" s="353" t="s">
        <v>107</v>
      </c>
      <c r="W2" s="338"/>
      <c r="X2" s="338"/>
      <c r="Y2" s="338"/>
      <c r="Z2" s="338"/>
      <c r="AA2" s="338"/>
      <c r="AB2" s="354"/>
    </row>
    <row r="3" spans="1:263" s="79" customFormat="1" ht="16.95" customHeight="1">
      <c r="A3" s="332" t="s">
        <v>127</v>
      </c>
      <c r="B3" s="332"/>
      <c r="C3" s="332"/>
      <c r="D3" s="332"/>
      <c r="E3" s="332"/>
      <c r="F3" s="332"/>
      <c r="G3" s="332"/>
      <c r="H3" s="332"/>
      <c r="I3" s="332"/>
      <c r="J3" s="332"/>
      <c r="K3" s="332"/>
      <c r="L3" s="332"/>
      <c r="M3" s="332"/>
      <c r="N3" s="332"/>
      <c r="O3" s="332"/>
      <c r="V3" s="353"/>
      <c r="W3" s="338"/>
      <c r="X3" s="338"/>
      <c r="Y3" s="338"/>
      <c r="Z3" s="338"/>
      <c r="AA3" s="338"/>
      <c r="AB3" s="354"/>
    </row>
    <row r="4" spans="1:263" s="79" customFormat="1" ht="27.6" customHeight="1">
      <c r="A4" s="332"/>
      <c r="B4" s="332"/>
      <c r="C4" s="332"/>
      <c r="D4" s="332"/>
      <c r="E4" s="332"/>
      <c r="F4" s="332"/>
      <c r="G4" s="332"/>
      <c r="H4" s="332"/>
      <c r="I4" s="332"/>
      <c r="J4" s="332"/>
      <c r="K4" s="332"/>
      <c r="L4" s="332"/>
      <c r="M4" s="332"/>
      <c r="N4" s="332"/>
      <c r="O4" s="332"/>
      <c r="V4" s="326" t="s">
        <v>109</v>
      </c>
      <c r="W4" s="327"/>
      <c r="X4" s="327"/>
      <c r="Y4" s="327"/>
      <c r="Z4" s="327"/>
      <c r="AA4" s="327"/>
      <c r="AB4" s="328"/>
    </row>
    <row r="5" spans="1:263">
      <c r="A5" s="333" t="s">
        <v>10</v>
      </c>
      <c r="B5" s="333"/>
      <c r="C5" s="333"/>
      <c r="D5" s="333"/>
      <c r="E5" s="333" t="s">
        <v>11</v>
      </c>
      <c r="F5" s="333"/>
      <c r="G5" s="333"/>
      <c r="V5" s="326"/>
      <c r="W5" s="327"/>
      <c r="X5" s="327"/>
      <c r="Y5" s="327"/>
      <c r="Z5" s="327"/>
      <c r="AA5" s="327"/>
      <c r="AB5" s="328"/>
    </row>
    <row r="6" spans="1:263" ht="13.8" thickBot="1">
      <c r="A6" s="24"/>
      <c r="B6" s="23"/>
      <c r="C6" s="23"/>
      <c r="D6" s="23"/>
      <c r="E6" s="24"/>
      <c r="F6" s="23"/>
      <c r="G6" s="23"/>
      <c r="V6" s="326"/>
      <c r="W6" s="327"/>
      <c r="X6" s="327"/>
      <c r="Y6" s="327"/>
      <c r="Z6" s="327"/>
      <c r="AA6" s="327"/>
      <c r="AB6" s="328"/>
    </row>
    <row r="7" spans="1:263">
      <c r="A7" s="308" t="s">
        <v>128</v>
      </c>
      <c r="B7" s="309"/>
      <c r="C7" s="309"/>
      <c r="D7" s="309"/>
      <c r="E7" s="309"/>
      <c r="F7" s="309"/>
      <c r="G7" s="310"/>
      <c r="H7" s="1"/>
      <c r="I7" s="308" t="s">
        <v>129</v>
      </c>
      <c r="J7" s="309"/>
      <c r="K7" s="309"/>
      <c r="L7" s="309"/>
      <c r="M7" s="309"/>
      <c r="N7" s="309"/>
      <c r="O7" s="310"/>
      <c r="V7" s="326" t="s">
        <v>114</v>
      </c>
      <c r="W7" s="327"/>
      <c r="X7" s="327"/>
      <c r="Y7" s="327"/>
      <c r="Z7" s="327"/>
      <c r="AA7" s="327"/>
      <c r="AB7" s="328"/>
    </row>
    <row r="8" spans="1:263" ht="14.4" thickBot="1">
      <c r="A8" s="320" t="s">
        <v>130</v>
      </c>
      <c r="B8" s="321"/>
      <c r="C8" s="321"/>
      <c r="D8" s="321"/>
      <c r="E8" s="321"/>
      <c r="F8" s="321"/>
      <c r="G8" s="322"/>
      <c r="H8" s="24"/>
      <c r="I8" s="320" t="s">
        <v>131</v>
      </c>
      <c r="J8" s="321"/>
      <c r="K8" s="321"/>
      <c r="L8" s="321"/>
      <c r="M8" s="321"/>
      <c r="N8" s="321"/>
      <c r="O8" s="322"/>
      <c r="P8" s="47"/>
      <c r="Q8" s="47"/>
      <c r="R8" s="47"/>
      <c r="S8" s="47"/>
      <c r="T8" s="47"/>
      <c r="U8" s="47"/>
      <c r="V8" s="326"/>
      <c r="W8" s="327"/>
      <c r="X8" s="327"/>
      <c r="Y8" s="327"/>
      <c r="Z8" s="327"/>
      <c r="AA8" s="327"/>
      <c r="AB8" s="328"/>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c r="IV8" s="47"/>
      <c r="IW8" s="47"/>
      <c r="IX8" s="47"/>
      <c r="IY8" s="47"/>
      <c r="IZ8" s="47"/>
      <c r="JA8" s="47"/>
      <c r="JB8" s="47"/>
      <c r="JC8" s="47"/>
    </row>
    <row r="9" spans="1:263" ht="13.8" thickBot="1">
      <c r="A9" s="33" t="s">
        <v>14</v>
      </c>
      <c r="B9" s="34"/>
      <c r="C9" s="34"/>
      <c r="D9" s="34"/>
      <c r="E9" s="34"/>
      <c r="F9" s="33"/>
      <c r="G9" s="35"/>
      <c r="I9" s="33" t="s">
        <v>14</v>
      </c>
      <c r="J9" s="34"/>
      <c r="K9" s="34"/>
      <c r="L9" s="34"/>
      <c r="M9" s="34"/>
      <c r="N9" s="33"/>
      <c r="O9" s="35"/>
      <c r="Q9" s="9"/>
      <c r="R9" s="10"/>
      <c r="S9" s="10"/>
      <c r="T9" s="11"/>
      <c r="V9" s="326"/>
      <c r="W9" s="327"/>
      <c r="X9" s="327"/>
      <c r="Y9" s="327"/>
      <c r="Z9" s="327"/>
      <c r="AA9" s="327"/>
      <c r="AB9" s="328"/>
    </row>
    <row r="10" spans="1:263" ht="13.2" customHeight="1">
      <c r="A10" s="36"/>
      <c r="B10" s="4"/>
      <c r="C10" s="4"/>
      <c r="D10" s="4"/>
      <c r="E10" s="4"/>
      <c r="F10" s="214" t="s">
        <v>15</v>
      </c>
      <c r="G10" s="215"/>
      <c r="I10" s="36"/>
      <c r="J10" s="4"/>
      <c r="K10" s="4"/>
      <c r="L10" s="4"/>
      <c r="M10" s="4"/>
      <c r="N10" s="214" t="s">
        <v>15</v>
      </c>
      <c r="O10" s="215"/>
      <c r="Q10" s="12" t="s">
        <v>16</v>
      </c>
      <c r="R10" s="8"/>
      <c r="S10" s="8"/>
      <c r="T10" s="13"/>
      <c r="V10" s="311" t="s">
        <v>117</v>
      </c>
      <c r="W10" s="312"/>
      <c r="X10" s="312"/>
      <c r="Y10" s="312"/>
      <c r="Z10" s="312"/>
      <c r="AA10" s="312"/>
      <c r="AB10" s="313"/>
    </row>
    <row r="11" spans="1:263">
      <c r="A11" s="36"/>
      <c r="B11" s="4"/>
      <c r="C11" s="170" t="s">
        <v>76</v>
      </c>
      <c r="D11" s="41"/>
      <c r="E11" s="4" t="s">
        <v>19</v>
      </c>
      <c r="F11" s="208"/>
      <c r="G11" s="209"/>
      <c r="I11" s="36"/>
      <c r="J11" s="4"/>
      <c r="K11" s="170" t="s">
        <v>76</v>
      </c>
      <c r="L11" s="41"/>
      <c r="M11" s="4" t="s">
        <v>19</v>
      </c>
      <c r="N11" s="208"/>
      <c r="O11" s="209"/>
      <c r="Q11" s="12"/>
      <c r="R11" s="8"/>
      <c r="S11" s="8"/>
      <c r="T11" s="13"/>
      <c r="V11" s="314"/>
      <c r="W11" s="315"/>
      <c r="X11" s="315"/>
      <c r="Y11" s="315"/>
      <c r="Z11" s="315"/>
      <c r="AA11" s="315"/>
      <c r="AB11" s="316"/>
    </row>
    <row r="12" spans="1:263">
      <c r="A12" s="36"/>
      <c r="B12" s="4"/>
      <c r="C12" s="170"/>
      <c r="D12" s="4"/>
      <c r="E12" s="4"/>
      <c r="F12" s="210"/>
      <c r="G12" s="211"/>
      <c r="I12" s="36"/>
      <c r="J12" s="4"/>
      <c r="K12" s="170"/>
      <c r="L12" s="4"/>
      <c r="M12" s="4"/>
      <c r="N12" s="210"/>
      <c r="O12" s="211"/>
      <c r="Q12" s="12"/>
      <c r="R12" s="8"/>
      <c r="S12" s="8"/>
      <c r="T12" s="13"/>
      <c r="V12" s="314"/>
      <c r="W12" s="315"/>
      <c r="X12" s="315"/>
      <c r="Y12" s="315"/>
      <c r="Z12" s="315"/>
      <c r="AA12" s="315"/>
      <c r="AB12" s="316"/>
    </row>
    <row r="13" spans="1:263">
      <c r="A13" s="36"/>
      <c r="B13" s="4"/>
      <c r="C13" s="44" t="s">
        <v>132</v>
      </c>
      <c r="D13" s="41"/>
      <c r="E13" s="6" t="s">
        <v>24</v>
      </c>
      <c r="F13" s="208"/>
      <c r="G13" s="209"/>
      <c r="I13" s="36"/>
      <c r="J13" s="4"/>
      <c r="K13" s="44" t="s">
        <v>57</v>
      </c>
      <c r="L13" s="41"/>
      <c r="M13" s="6" t="s">
        <v>24</v>
      </c>
      <c r="N13" s="208"/>
      <c r="O13" s="209"/>
      <c r="Q13" s="12"/>
      <c r="R13" s="8"/>
      <c r="S13" s="8"/>
      <c r="T13" s="13"/>
      <c r="V13" s="314"/>
      <c r="W13" s="315"/>
      <c r="X13" s="315"/>
      <c r="Y13" s="315"/>
      <c r="Z13" s="315"/>
      <c r="AA13" s="315"/>
      <c r="AB13" s="316"/>
    </row>
    <row r="14" spans="1:263" ht="13.8" thickBot="1">
      <c r="A14" s="36"/>
      <c r="B14" s="4"/>
      <c r="C14" s="170"/>
      <c r="D14" s="4"/>
      <c r="E14" s="4"/>
      <c r="F14" s="210"/>
      <c r="G14" s="211"/>
      <c r="I14" s="36"/>
      <c r="J14" s="4"/>
      <c r="K14" s="170"/>
      <c r="L14" s="4"/>
      <c r="M14" s="4"/>
      <c r="N14" s="210"/>
      <c r="O14" s="211"/>
      <c r="Q14" s="12"/>
      <c r="R14" s="8"/>
      <c r="S14" s="8"/>
      <c r="T14" s="13"/>
      <c r="V14" s="317"/>
      <c r="W14" s="318"/>
      <c r="X14" s="318"/>
      <c r="Y14" s="318"/>
      <c r="Z14" s="318"/>
      <c r="AA14" s="318"/>
      <c r="AB14" s="319"/>
    </row>
    <row r="15" spans="1:263" ht="13.2" customHeight="1">
      <c r="A15" s="36"/>
      <c r="B15" s="4"/>
      <c r="C15" s="170" t="s">
        <v>61</v>
      </c>
      <c r="D15" s="41"/>
      <c r="E15" s="4" t="s">
        <v>21</v>
      </c>
      <c r="F15" s="208"/>
      <c r="G15" s="209"/>
      <c r="I15" s="36"/>
      <c r="J15" s="4"/>
      <c r="K15" s="170" t="s">
        <v>61</v>
      </c>
      <c r="L15" s="41"/>
      <c r="M15" s="4" t="s">
        <v>21</v>
      </c>
      <c r="N15" s="208"/>
      <c r="O15" s="209"/>
      <c r="Q15" s="12" t="s">
        <v>22</v>
      </c>
      <c r="R15" s="8"/>
      <c r="S15" s="8"/>
      <c r="T15" s="13"/>
      <c r="V15" s="311" t="s">
        <v>120</v>
      </c>
      <c r="W15" s="312"/>
      <c r="X15" s="312"/>
      <c r="Y15" s="312"/>
      <c r="Z15" s="312"/>
      <c r="AA15" s="312"/>
      <c r="AB15" s="313"/>
    </row>
    <row r="16" spans="1:263">
      <c r="A16" s="36"/>
      <c r="B16" s="4"/>
      <c r="C16" s="170"/>
      <c r="D16" s="4"/>
      <c r="E16" s="4"/>
      <c r="F16" s="210"/>
      <c r="G16" s="211"/>
      <c r="I16" s="36"/>
      <c r="J16" s="4"/>
      <c r="K16" s="170"/>
      <c r="L16" s="4"/>
      <c r="M16" s="4"/>
      <c r="N16" s="210"/>
      <c r="O16" s="211"/>
      <c r="Q16" s="12"/>
      <c r="R16" s="8"/>
      <c r="S16" s="8"/>
      <c r="T16" s="13"/>
      <c r="V16" s="314"/>
      <c r="W16" s="315"/>
      <c r="X16" s="315"/>
      <c r="Y16" s="315"/>
      <c r="Z16" s="315"/>
      <c r="AA16" s="315"/>
      <c r="AB16" s="316"/>
    </row>
    <row r="17" spans="1:28">
      <c r="A17" s="36"/>
      <c r="B17" s="4"/>
      <c r="C17" s="44" t="s">
        <v>119</v>
      </c>
      <c r="D17" s="41"/>
      <c r="E17" s="6" t="s">
        <v>24</v>
      </c>
      <c r="F17" s="208"/>
      <c r="G17" s="209"/>
      <c r="I17" s="36"/>
      <c r="J17" s="4"/>
      <c r="K17" s="44" t="s">
        <v>133</v>
      </c>
      <c r="L17" s="41"/>
      <c r="M17" s="6" t="s">
        <v>24</v>
      </c>
      <c r="N17" s="208"/>
      <c r="O17" s="209"/>
      <c r="Q17" s="12"/>
      <c r="R17" s="8"/>
      <c r="S17" s="8"/>
      <c r="T17" s="13"/>
      <c r="V17" s="314"/>
      <c r="W17" s="315"/>
      <c r="X17" s="315"/>
      <c r="Y17" s="315"/>
      <c r="Z17" s="315"/>
      <c r="AA17" s="315"/>
      <c r="AB17" s="316"/>
    </row>
    <row r="18" spans="1:28" ht="13.8" thickBot="1">
      <c r="A18" s="36"/>
      <c r="B18" s="4"/>
      <c r="C18" s="44"/>
      <c r="D18" s="6"/>
      <c r="E18" s="6"/>
      <c r="F18" s="210"/>
      <c r="G18" s="211"/>
      <c r="I18" s="36"/>
      <c r="J18" s="4"/>
      <c r="K18" s="170"/>
      <c r="L18" s="4"/>
      <c r="M18" s="4"/>
      <c r="N18" s="210"/>
      <c r="O18" s="211"/>
      <c r="Q18" s="12"/>
      <c r="R18" s="8"/>
      <c r="S18" s="8"/>
      <c r="T18" s="13"/>
      <c r="V18" s="317"/>
      <c r="W18" s="318"/>
      <c r="X18" s="318"/>
      <c r="Y18" s="318"/>
      <c r="Z18" s="318"/>
      <c r="AA18" s="318"/>
      <c r="AB18" s="319"/>
    </row>
    <row r="19" spans="1:28" ht="13.8" thickBot="1">
      <c r="A19" s="38"/>
      <c r="B19" s="39"/>
      <c r="C19" s="39"/>
      <c r="D19" s="39"/>
      <c r="E19" s="39"/>
      <c r="F19" s="38"/>
      <c r="G19" s="40"/>
      <c r="I19" s="38"/>
      <c r="J19" s="39"/>
      <c r="K19" s="39"/>
      <c r="L19" s="39"/>
      <c r="M19" s="39"/>
      <c r="N19" s="38"/>
      <c r="O19" s="40"/>
      <c r="Q19" s="12"/>
      <c r="R19" s="8"/>
      <c r="S19" s="8"/>
      <c r="T19" s="13"/>
    </row>
    <row r="20" spans="1:28">
      <c r="A20" s="80"/>
      <c r="F20" s="116"/>
      <c r="G20" s="115"/>
      <c r="I20" s="80"/>
      <c r="O20" s="81"/>
      <c r="Q20" s="12" t="s">
        <v>27</v>
      </c>
      <c r="R20" s="8"/>
      <c r="S20" s="8"/>
      <c r="T20" s="13"/>
    </row>
    <row r="21" spans="1:28">
      <c r="A21" s="80"/>
      <c r="C21" s="31" t="s">
        <v>134</v>
      </c>
      <c r="D21" s="71">
        <f>D11*0.05</f>
        <v>0</v>
      </c>
      <c r="E21" t="s">
        <v>135</v>
      </c>
      <c r="G21" s="81"/>
      <c r="I21" s="80"/>
      <c r="K21" s="31" t="s">
        <v>136</v>
      </c>
      <c r="L21" s="71">
        <f>L11*0.25</f>
        <v>0</v>
      </c>
      <c r="M21" t="s">
        <v>135</v>
      </c>
      <c r="O21" s="81"/>
      <c r="Q21" s="12"/>
      <c r="R21" s="8"/>
      <c r="S21" s="8"/>
      <c r="T21" s="13"/>
    </row>
    <row r="22" spans="1:28">
      <c r="A22" s="80"/>
      <c r="C22" s="31" t="s">
        <v>137</v>
      </c>
      <c r="D22" s="32" t="e">
        <f>(D11*0.05)/(D15*1.547)+1</f>
        <v>#DIV/0!</v>
      </c>
      <c r="E22" t="s">
        <v>138</v>
      </c>
      <c r="G22" s="81"/>
      <c r="I22" s="80"/>
      <c r="K22" s="31" t="s">
        <v>139</v>
      </c>
      <c r="L22" s="32" t="e">
        <f>(L11*0.25)/(L15*1.547)+1</f>
        <v>#DIV/0!</v>
      </c>
      <c r="M22" t="s">
        <v>33</v>
      </c>
      <c r="O22" s="81"/>
      <c r="Q22" s="26" t="s">
        <v>28</v>
      </c>
      <c r="R22" s="8" t="s">
        <v>29</v>
      </c>
      <c r="S22" s="8"/>
      <c r="T22" s="13"/>
    </row>
    <row r="23" spans="1:28" ht="13.8" thickBot="1">
      <c r="A23" s="80"/>
      <c r="G23" s="81"/>
      <c r="I23" s="80"/>
      <c r="O23" s="81"/>
      <c r="Q23" s="26" t="s">
        <v>30</v>
      </c>
      <c r="R23" s="8" t="s">
        <v>31</v>
      </c>
      <c r="S23" s="8"/>
      <c r="T23" s="13"/>
    </row>
    <row r="24" spans="1:28" ht="15.6">
      <c r="A24" s="85" t="s">
        <v>140</v>
      </c>
      <c r="B24" s="186"/>
      <c r="C24" s="186"/>
      <c r="D24" s="187" t="e">
        <f>(D$15*1.547*D$17+D21*D13)/(D$15*1.547+D21)</f>
        <v>#DIV/0!</v>
      </c>
      <c r="E24" s="86" t="s">
        <v>24</v>
      </c>
      <c r="F24" s="85" t="e">
        <f>IF(ROUND(D24,1)&lt;=25.3,"No Reasonable Potential","Reasonable Potential")</f>
        <v>#DIV/0!</v>
      </c>
      <c r="G24" s="86"/>
      <c r="I24" s="73"/>
      <c r="J24" s="188"/>
      <c r="K24" s="74" t="s">
        <v>141</v>
      </c>
      <c r="L24" s="189" t="e">
        <f>(L$15*1.547*L$17+L21*L13)/(L$15*1.547+L21)</f>
        <v>#DIV/0!</v>
      </c>
      <c r="M24" s="78" t="s">
        <v>24</v>
      </c>
      <c r="N24" s="85" t="e">
        <f>IF(ROUND(L24,1)&lt;=21,"No Reasonable Potential","Reasonable Potential")</f>
        <v>#DIV/0!</v>
      </c>
      <c r="O24" s="86"/>
      <c r="Q24" s="27" t="s">
        <v>34</v>
      </c>
      <c r="R24" s="8" t="s">
        <v>35</v>
      </c>
      <c r="S24" s="8"/>
      <c r="T24" s="13"/>
    </row>
    <row r="25" spans="1:28" ht="13.8" thickBot="1">
      <c r="A25" s="75"/>
      <c r="B25" s="77"/>
      <c r="C25" s="76"/>
      <c r="D25" s="190"/>
      <c r="E25" s="77"/>
      <c r="F25" s="87" t="e">
        <f>IF(AND(ROUND(D24,1)&gt;=25, D13&lt;23),"Reasonable Potential","No Reasonable Potential")</f>
        <v>#DIV/0!</v>
      </c>
      <c r="G25" s="88"/>
      <c r="I25" s="75"/>
      <c r="J25" s="77"/>
      <c r="K25" s="76" t="s">
        <v>40</v>
      </c>
      <c r="L25" s="190" t="e">
        <f>L24-L13</f>
        <v>#DIV/0!</v>
      </c>
      <c r="M25" s="77" t="s">
        <v>24</v>
      </c>
      <c r="N25" s="87" t="e">
        <f>IF(ROUND(L25,1)&lt;=0.3,"No Reasonable Potential","Reasonable Potential")</f>
        <v>#DIV/0!</v>
      </c>
      <c r="O25" s="88"/>
      <c r="Q25" s="26"/>
      <c r="R25" s="8" t="s">
        <v>36</v>
      </c>
      <c r="S25" s="8"/>
      <c r="T25" s="13"/>
    </row>
    <row r="26" spans="1:28" ht="13.8" thickBot="1">
      <c r="A26" s="361"/>
      <c r="B26" s="362"/>
      <c r="C26" s="362"/>
      <c r="D26" s="362"/>
      <c r="E26" s="362"/>
      <c r="F26" s="362"/>
      <c r="G26" s="363"/>
      <c r="Q26" s="26" t="s">
        <v>38</v>
      </c>
      <c r="R26" s="8" t="s">
        <v>39</v>
      </c>
      <c r="S26" s="8"/>
      <c r="T26" s="13"/>
    </row>
    <row r="27" spans="1:28" ht="17.399999999999999">
      <c r="A27" s="347" t="s">
        <v>125</v>
      </c>
      <c r="B27" s="348"/>
      <c r="C27" s="348"/>
      <c r="D27" s="348"/>
      <c r="E27" s="348"/>
      <c r="F27" s="348"/>
      <c r="G27" s="348"/>
      <c r="H27" s="348"/>
      <c r="I27" s="348"/>
      <c r="J27" s="348"/>
      <c r="K27" s="348"/>
      <c r="L27" s="348"/>
      <c r="M27" s="348"/>
      <c r="N27" s="348"/>
      <c r="O27" s="349"/>
      <c r="Q27" s="28" t="s">
        <v>41</v>
      </c>
      <c r="R27" s="29" t="s">
        <v>42</v>
      </c>
      <c r="S27" s="8"/>
      <c r="T27" s="13"/>
    </row>
    <row r="28" spans="1:28" ht="16.2" thickBot="1">
      <c r="A28" s="350"/>
      <c r="B28" s="351"/>
      <c r="C28" s="351"/>
      <c r="D28" s="351"/>
      <c r="E28" s="351"/>
      <c r="F28" s="351"/>
      <c r="G28" s="351"/>
      <c r="H28" s="351"/>
      <c r="I28" s="351"/>
      <c r="J28" s="351"/>
      <c r="K28" s="351"/>
      <c r="L28" s="351"/>
      <c r="M28" s="351"/>
      <c r="N28" s="351"/>
      <c r="O28" s="352"/>
      <c r="P28" s="16"/>
      <c r="Q28" s="30" t="s">
        <v>43</v>
      </c>
      <c r="R28" s="14" t="s">
        <v>44</v>
      </c>
      <c r="S28" s="14"/>
      <c r="T28" s="15"/>
    </row>
    <row r="29" spans="1:28">
      <c r="A29" s="89"/>
      <c r="B29" s="89"/>
      <c r="C29" s="89"/>
      <c r="D29" s="89"/>
      <c r="E29" s="89"/>
      <c r="F29" s="89"/>
      <c r="G29" s="89"/>
      <c r="H29" s="89"/>
      <c r="I29" s="89"/>
      <c r="J29" s="89"/>
      <c r="K29" s="89"/>
      <c r="L29" s="89"/>
      <c r="M29" s="89"/>
      <c r="N29" s="89"/>
      <c r="O29" s="89"/>
      <c r="P29" s="16"/>
      <c r="Q29" s="117"/>
      <c r="R29" s="116"/>
      <c r="S29" s="116"/>
      <c r="T29" s="116"/>
    </row>
    <row r="30" spans="1:28" ht="14.4" thickBot="1">
      <c r="A30" s="360" t="s">
        <v>142</v>
      </c>
      <c r="B30" s="360"/>
      <c r="C30" s="360"/>
      <c r="D30" s="360"/>
      <c r="E30" s="360"/>
      <c r="F30" s="360"/>
      <c r="G30" s="360"/>
      <c r="H30" s="360"/>
      <c r="I30" s="360"/>
      <c r="J30" s="360"/>
      <c r="K30" s="360"/>
      <c r="L30" s="360"/>
      <c r="M30" s="360"/>
      <c r="N30" s="360"/>
      <c r="O30" s="360"/>
    </row>
    <row r="31" spans="1:28">
      <c r="A31" s="107" t="s">
        <v>143</v>
      </c>
      <c r="B31" s="108"/>
      <c r="C31" s="108"/>
      <c r="D31" s="108"/>
      <c r="E31" s="108"/>
      <c r="F31" s="108"/>
      <c r="G31" s="108"/>
      <c r="H31" s="108"/>
      <c r="I31" s="108"/>
      <c r="J31" s="108"/>
      <c r="K31" s="108"/>
      <c r="L31" s="108"/>
      <c r="M31" s="108"/>
      <c r="N31" s="108"/>
      <c r="O31" s="109"/>
    </row>
    <row r="32" spans="1:28" ht="33.6" customHeight="1">
      <c r="A32" s="355" t="s">
        <v>144</v>
      </c>
      <c r="B32" s="228"/>
      <c r="C32" s="228"/>
      <c r="D32" s="228"/>
      <c r="E32" s="228"/>
      <c r="F32" s="228"/>
      <c r="G32" s="228"/>
      <c r="H32" s="228"/>
      <c r="I32" s="228"/>
      <c r="J32" s="228"/>
      <c r="K32" s="228"/>
      <c r="L32" s="228"/>
      <c r="M32" s="228"/>
      <c r="N32" s="228"/>
      <c r="O32" s="356"/>
    </row>
    <row r="33" spans="1:21" ht="67.2" customHeight="1">
      <c r="A33" s="355" t="s">
        <v>145</v>
      </c>
      <c r="B33" s="228"/>
      <c r="C33" s="228"/>
      <c r="D33" s="228"/>
      <c r="E33" s="228"/>
      <c r="F33" s="228"/>
      <c r="G33" s="228"/>
      <c r="H33" s="228"/>
      <c r="I33" s="228"/>
      <c r="J33" s="228"/>
      <c r="K33" s="228"/>
      <c r="L33" s="228"/>
      <c r="M33" s="228"/>
      <c r="N33" s="228"/>
      <c r="O33" s="356"/>
    </row>
    <row r="34" spans="1:21" ht="82.95" customHeight="1">
      <c r="A34" s="364" t="s">
        <v>146</v>
      </c>
      <c r="B34" s="365"/>
      <c r="C34" s="365"/>
      <c r="D34" s="365"/>
      <c r="E34" s="365"/>
      <c r="F34" s="365"/>
      <c r="G34" s="365"/>
      <c r="H34" s="365"/>
      <c r="I34" s="365"/>
      <c r="J34" s="365"/>
      <c r="K34" s="365"/>
      <c r="L34" s="365"/>
      <c r="M34" s="365"/>
      <c r="N34" s="365"/>
      <c r="O34" s="366"/>
    </row>
    <row r="35" spans="1:21" ht="57.6" customHeight="1">
      <c r="A35" s="364" t="s">
        <v>147</v>
      </c>
      <c r="B35" s="365"/>
      <c r="C35" s="365"/>
      <c r="D35" s="365"/>
      <c r="E35" s="365"/>
      <c r="F35" s="365"/>
      <c r="G35" s="365"/>
      <c r="H35" s="365"/>
      <c r="I35" s="365"/>
      <c r="J35" s="365"/>
      <c r="K35" s="365"/>
      <c r="L35" s="365"/>
      <c r="M35" s="365"/>
      <c r="N35" s="365"/>
      <c r="O35" s="366"/>
    </row>
    <row r="36" spans="1:21" ht="27" customHeight="1" thickBot="1">
      <c r="A36" s="357" t="s">
        <v>148</v>
      </c>
      <c r="B36" s="358"/>
      <c r="C36" s="358"/>
      <c r="D36" s="358"/>
      <c r="E36" s="358"/>
      <c r="F36" s="358"/>
      <c r="G36" s="358"/>
      <c r="H36" s="358"/>
      <c r="I36" s="358"/>
      <c r="J36" s="358"/>
      <c r="K36" s="358"/>
      <c r="L36" s="358"/>
      <c r="M36" s="358"/>
      <c r="N36" s="358"/>
      <c r="O36" s="359"/>
    </row>
    <row r="37" spans="1:21" ht="13.8" thickBot="1">
      <c r="A37" s="90"/>
      <c r="B37" s="90"/>
      <c r="C37" s="90"/>
      <c r="D37" s="90"/>
      <c r="E37" s="90"/>
      <c r="F37" s="90"/>
      <c r="G37" s="90"/>
      <c r="H37" s="90"/>
      <c r="I37" s="90"/>
      <c r="J37" s="90"/>
      <c r="K37" s="90"/>
      <c r="L37" s="90"/>
      <c r="M37" s="90"/>
      <c r="N37" s="90"/>
      <c r="O37" s="90"/>
    </row>
    <row r="38" spans="1:21">
      <c r="A38" s="107" t="s">
        <v>149</v>
      </c>
      <c r="B38" s="110"/>
      <c r="C38" s="110"/>
      <c r="D38" s="110"/>
      <c r="E38" s="110"/>
      <c r="F38" s="110"/>
      <c r="G38" s="110"/>
      <c r="H38" s="110"/>
      <c r="I38" s="110"/>
      <c r="J38" s="110"/>
      <c r="K38" s="110"/>
      <c r="L38" s="110"/>
      <c r="M38" s="110"/>
      <c r="N38" s="110"/>
      <c r="O38" s="111"/>
    </row>
    <row r="39" spans="1:21" ht="29.4" customHeight="1">
      <c r="A39" s="355" t="s">
        <v>150</v>
      </c>
      <c r="B39" s="228"/>
      <c r="C39" s="228"/>
      <c r="D39" s="228"/>
      <c r="E39" s="228"/>
      <c r="F39" s="228"/>
      <c r="G39" s="228"/>
      <c r="H39" s="228"/>
      <c r="I39" s="228"/>
      <c r="J39" s="228"/>
      <c r="K39" s="228"/>
      <c r="L39" s="228"/>
      <c r="M39" s="228"/>
      <c r="N39" s="228"/>
      <c r="O39" s="356"/>
    </row>
    <row r="40" spans="1:21" ht="43.95" customHeight="1">
      <c r="A40" s="355" t="s">
        <v>151</v>
      </c>
      <c r="B40" s="228"/>
      <c r="C40" s="228"/>
      <c r="D40" s="228"/>
      <c r="E40" s="228"/>
      <c r="F40" s="228"/>
      <c r="G40" s="228"/>
      <c r="H40" s="228"/>
      <c r="I40" s="228"/>
      <c r="J40" s="228"/>
      <c r="K40" s="228"/>
      <c r="L40" s="228"/>
      <c r="M40" s="228"/>
      <c r="N40" s="228"/>
      <c r="O40" s="356"/>
    </row>
    <row r="41" spans="1:21" ht="175.2" customHeight="1">
      <c r="A41" s="355" t="s">
        <v>152</v>
      </c>
      <c r="B41" s="228"/>
      <c r="C41" s="228"/>
      <c r="D41" s="228"/>
      <c r="E41" s="228"/>
      <c r="F41" s="228"/>
      <c r="G41" s="228"/>
      <c r="H41" s="228"/>
      <c r="I41" s="228"/>
      <c r="J41" s="228"/>
      <c r="K41" s="228"/>
      <c r="L41" s="228"/>
      <c r="M41" s="228"/>
      <c r="N41" s="228"/>
      <c r="O41" s="356"/>
      <c r="U41" s="165"/>
    </row>
    <row r="42" spans="1:21" ht="42.6" customHeight="1">
      <c r="A42" s="355" t="s">
        <v>153</v>
      </c>
      <c r="B42" s="228"/>
      <c r="C42" s="228"/>
      <c r="D42" s="228"/>
      <c r="E42" s="228"/>
      <c r="F42" s="228"/>
      <c r="G42" s="228"/>
      <c r="H42" s="228"/>
      <c r="I42" s="228"/>
      <c r="J42" s="228"/>
      <c r="K42" s="228"/>
      <c r="L42" s="228"/>
      <c r="M42" s="228"/>
      <c r="N42" s="228"/>
      <c r="O42" s="356"/>
      <c r="U42" s="165"/>
    </row>
    <row r="43" spans="1:21" ht="42" customHeight="1" thickBot="1">
      <c r="A43" s="357" t="s">
        <v>154</v>
      </c>
      <c r="B43" s="358"/>
      <c r="C43" s="358"/>
      <c r="D43" s="358"/>
      <c r="E43" s="358"/>
      <c r="F43" s="358"/>
      <c r="G43" s="358"/>
      <c r="H43" s="358"/>
      <c r="I43" s="358"/>
      <c r="J43" s="358"/>
      <c r="K43" s="358"/>
      <c r="L43" s="358"/>
      <c r="M43" s="358"/>
      <c r="N43" s="358"/>
      <c r="O43" s="359"/>
    </row>
    <row r="44" spans="1:21">
      <c r="A44" s="90"/>
      <c r="B44" s="90"/>
      <c r="C44" s="90"/>
      <c r="D44" s="90"/>
      <c r="E44" s="90"/>
      <c r="F44" s="90"/>
      <c r="G44" s="90"/>
      <c r="H44" s="90"/>
      <c r="I44" s="90"/>
      <c r="J44" s="90"/>
      <c r="K44" s="90"/>
      <c r="L44" s="90"/>
      <c r="M44" s="90"/>
      <c r="N44" s="90"/>
    </row>
    <row r="45" spans="1:21">
      <c r="A45" s="90"/>
      <c r="B45" s="90"/>
      <c r="C45" s="90"/>
      <c r="D45" s="90"/>
      <c r="E45" s="90"/>
      <c r="F45" s="90"/>
      <c r="G45" s="90"/>
      <c r="H45" s="90"/>
      <c r="I45" s="90"/>
      <c r="J45" s="90"/>
      <c r="K45" s="90"/>
      <c r="L45" s="90"/>
      <c r="M45" s="90"/>
      <c r="N45" s="90"/>
    </row>
    <row r="46" spans="1:21">
      <c r="A46" s="90"/>
      <c r="B46" s="90"/>
      <c r="C46" s="90"/>
      <c r="D46" s="90"/>
      <c r="E46" s="90"/>
      <c r="F46" s="90"/>
      <c r="G46" s="90"/>
      <c r="H46" s="90"/>
      <c r="I46" s="90"/>
      <c r="J46" s="90"/>
      <c r="K46" s="90"/>
      <c r="L46" s="90"/>
      <c r="M46" s="90"/>
      <c r="N46" s="90"/>
    </row>
    <row r="47" spans="1:21">
      <c r="A47" s="90"/>
      <c r="B47" s="90"/>
      <c r="C47" s="90"/>
      <c r="D47" s="90"/>
      <c r="E47" s="90"/>
      <c r="F47" s="90"/>
      <c r="G47" s="90"/>
      <c r="H47" s="90"/>
      <c r="I47" s="90"/>
      <c r="J47" s="90"/>
      <c r="K47" s="90"/>
      <c r="L47" s="90"/>
      <c r="M47" s="90"/>
      <c r="N47" s="90"/>
    </row>
    <row r="48" spans="1:21">
      <c r="A48" s="90"/>
      <c r="B48" s="90"/>
      <c r="C48" s="90"/>
      <c r="D48" s="90"/>
      <c r="E48" s="90"/>
      <c r="F48" s="90"/>
      <c r="G48" s="90"/>
      <c r="H48" s="90"/>
      <c r="I48" s="90"/>
      <c r="J48" s="90"/>
      <c r="K48" s="90"/>
      <c r="L48" s="90"/>
      <c r="M48" s="90"/>
      <c r="N48" s="90"/>
    </row>
    <row r="49" spans="1:14">
      <c r="A49" s="90"/>
      <c r="B49" s="90"/>
      <c r="C49" s="90"/>
      <c r="D49" s="90"/>
      <c r="E49" s="90"/>
      <c r="F49" s="90"/>
      <c r="G49" s="90"/>
      <c r="H49" s="90"/>
      <c r="I49" s="90"/>
      <c r="J49" s="90"/>
      <c r="K49" s="90"/>
      <c r="L49" s="90"/>
      <c r="M49" s="90"/>
      <c r="N49" s="90"/>
    </row>
  </sheetData>
  <mergeCells count="35">
    <mergeCell ref="A40:O40"/>
    <mergeCell ref="A41:O41"/>
    <mergeCell ref="A43:O43"/>
    <mergeCell ref="A7:G7"/>
    <mergeCell ref="I7:O7"/>
    <mergeCell ref="A30:O30"/>
    <mergeCell ref="A32:O32"/>
    <mergeCell ref="A33:O33"/>
    <mergeCell ref="A36:O36"/>
    <mergeCell ref="A39:O39"/>
    <mergeCell ref="A26:G26"/>
    <mergeCell ref="A34:O34"/>
    <mergeCell ref="A35:O35"/>
    <mergeCell ref="A42:O42"/>
    <mergeCell ref="V2:AB3"/>
    <mergeCell ref="V4:AB6"/>
    <mergeCell ref="A5:D5"/>
    <mergeCell ref="E5:G5"/>
    <mergeCell ref="A3:O4"/>
    <mergeCell ref="V10:AB14"/>
    <mergeCell ref="V15:AB18"/>
    <mergeCell ref="A27:O28"/>
    <mergeCell ref="V7:AB9"/>
    <mergeCell ref="A8:G8"/>
    <mergeCell ref="I8:O8"/>
    <mergeCell ref="F10:G10"/>
    <mergeCell ref="F11:G12"/>
    <mergeCell ref="F13:G14"/>
    <mergeCell ref="F15:G16"/>
    <mergeCell ref="F17:G18"/>
    <mergeCell ref="N10:O10"/>
    <mergeCell ref="N11:O12"/>
    <mergeCell ref="N13:O14"/>
    <mergeCell ref="N15:O16"/>
    <mergeCell ref="N17:O18"/>
  </mergeCells>
  <conditionalFormatting sqref="F24">
    <cfRule type="expression" dxfId="3" priority="3">
      <formula>D13&lt;23</formula>
    </cfRule>
  </conditionalFormatting>
  <conditionalFormatting sqref="F25">
    <cfRule type="expression" dxfId="2" priority="1">
      <formula>D13&gt;=23</formula>
    </cfRule>
  </conditionalFormatting>
  <conditionalFormatting sqref="N24">
    <cfRule type="expression" dxfId="1" priority="6">
      <formula>ROUND(L13,1)&gt;=20.8</formula>
    </cfRule>
  </conditionalFormatting>
  <conditionalFormatting sqref="N25">
    <cfRule type="expression" dxfId="0" priority="5">
      <formula>ROUND(L13,1)&lt;20.8</formula>
    </cfRule>
  </conditionalFormatting>
  <dataValidations count="2">
    <dataValidation type="decimal" operator="lessThanOrEqual" allowBlank="1" showInputMessage="1" showErrorMessage="1" error="If upstream ambient temperature is above 25.0 degrees C, enter 25C." sqref="D13" xr:uid="{00000000-0002-0000-0900-000000000000}">
      <formula1>25</formula1>
    </dataValidation>
    <dataValidation type="decimal" operator="lessThanOrEqual" allowBlank="1" showInputMessage="1" showErrorMessage="1" error="If upstream ambient temperature is above 21.0 degrees C, enter 21 C." sqref="L13" xr:uid="{00000000-0002-0000-0900-000001000000}">
      <formula1>21</formula1>
    </dataValidation>
  </dataValidations>
  <pageMargins left="0.75" right="0.75" top="1" bottom="1" header="0.5" footer="0.5"/>
  <pageSetup scale="78" orientation="landscape" r:id="rId1"/>
  <headerFooter alignWithMargins="0"/>
  <drawing r:id="rId2"/>
  <legacyDrawing r:id="rId3"/>
  <oleObjects>
    <mc:AlternateContent xmlns:mc="http://schemas.openxmlformats.org/markup-compatibility/2006">
      <mc:Choice Requires="x14">
        <oleObject progId="Equation.3" shapeId="22529" r:id="rId4">
          <objectPr defaultSize="0" r:id="rId5">
            <anchor moveWithCells="1">
              <from>
                <xdr:col>16</xdr:col>
                <xdr:colOff>449580</xdr:colOff>
                <xdr:row>10</xdr:row>
                <xdr:rowOff>121920</xdr:rowOff>
              </from>
              <to>
                <xdr:col>19</xdr:col>
                <xdr:colOff>617220</xdr:colOff>
                <xdr:row>14</xdr:row>
                <xdr:rowOff>60960</xdr:rowOff>
              </to>
            </anchor>
          </objectPr>
        </oleObject>
      </mc:Choice>
      <mc:Fallback>
        <oleObject progId="Equation.3" shapeId="22529" r:id="rId4"/>
      </mc:Fallback>
    </mc:AlternateContent>
    <mc:AlternateContent xmlns:mc="http://schemas.openxmlformats.org/markup-compatibility/2006">
      <mc:Choice Requires="x14">
        <oleObject progId="Equation.3" shapeId="22530" r:id="rId6">
          <objectPr defaultSize="0" r:id="rId7">
            <anchor moveWithCells="1">
              <from>
                <xdr:col>16</xdr:col>
                <xdr:colOff>419100</xdr:colOff>
                <xdr:row>16</xdr:row>
                <xdr:rowOff>0</xdr:rowOff>
              </from>
              <to>
                <xdr:col>19</xdr:col>
                <xdr:colOff>754380</xdr:colOff>
                <xdr:row>18</xdr:row>
                <xdr:rowOff>60960</xdr:rowOff>
              </to>
            </anchor>
          </objectPr>
        </oleObject>
      </mc:Choice>
      <mc:Fallback>
        <oleObject progId="Equation.3" shapeId="22530" r:id="rId6"/>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C29"/>
  <sheetViews>
    <sheetView zoomScaleNormal="100" zoomScaleSheetLayoutView="75" workbookViewId="0">
      <selection activeCell="N23" sqref="N23:O24"/>
    </sheetView>
  </sheetViews>
  <sheetFormatPr defaultRowHeight="13.2"/>
  <cols>
    <col min="1" max="1" width="10.88671875" customWidth="1"/>
    <col min="2" max="2" width="11.88671875" customWidth="1"/>
    <col min="3" max="3" width="9.6640625" customWidth="1"/>
    <col min="4" max="4" width="8.6640625" customWidth="1"/>
    <col min="5" max="5" width="10.6640625" customWidth="1"/>
    <col min="6" max="6" width="9.88671875" customWidth="1"/>
    <col min="7" max="7" width="12.33203125" customWidth="1"/>
    <col min="8" max="8" width="5.5546875" customWidth="1"/>
    <col min="9" max="9" width="11.6640625" customWidth="1"/>
    <col min="10" max="14" width="10.6640625" customWidth="1"/>
    <col min="15" max="15" width="11.88671875" customWidth="1"/>
    <col min="16" max="16" width="5.6640625" customWidth="1"/>
    <col min="17" max="17" width="12.33203125" customWidth="1"/>
    <col min="18" max="18" width="11.6640625" bestFit="1" customWidth="1"/>
    <col min="20" max="20" width="11.6640625" customWidth="1"/>
  </cols>
  <sheetData>
    <row r="1" spans="1:263" ht="17.399999999999999">
      <c r="A1" s="42" t="s">
        <v>104</v>
      </c>
      <c r="B1" s="23"/>
      <c r="C1" s="23"/>
      <c r="D1" s="23"/>
      <c r="E1" s="24"/>
      <c r="F1" s="23"/>
      <c r="G1" s="23"/>
      <c r="V1" s="1" t="s">
        <v>155</v>
      </c>
    </row>
    <row r="2" spans="1:263" ht="13.8">
      <c r="A2" s="47" t="s">
        <v>156</v>
      </c>
      <c r="B2" s="47"/>
      <c r="C2" s="47"/>
      <c r="D2" s="23"/>
      <c r="E2" s="24"/>
      <c r="F2" s="23"/>
      <c r="G2" s="23"/>
      <c r="V2" s="231" t="s">
        <v>107</v>
      </c>
      <c r="W2" s="231"/>
      <c r="X2" s="231"/>
      <c r="Y2" s="231"/>
      <c r="Z2" s="231"/>
      <c r="AA2" s="231"/>
      <c r="AB2" s="231"/>
    </row>
    <row r="3" spans="1:263" s="79" customFormat="1" ht="27.6" customHeight="1">
      <c r="A3" s="332" t="s">
        <v>157</v>
      </c>
      <c r="B3" s="332"/>
      <c r="C3" s="332"/>
      <c r="D3" s="332"/>
      <c r="E3" s="332"/>
      <c r="F3" s="332"/>
      <c r="G3" s="332"/>
      <c r="H3" s="332"/>
      <c r="I3" s="332"/>
      <c r="J3" s="332"/>
      <c r="K3" s="332"/>
      <c r="L3" s="332"/>
      <c r="M3" s="332"/>
      <c r="N3" s="332"/>
      <c r="O3" s="332"/>
      <c r="V3" s="231"/>
      <c r="W3" s="231"/>
      <c r="X3" s="231"/>
      <c r="Y3" s="231"/>
      <c r="Z3" s="231"/>
      <c r="AA3" s="231"/>
      <c r="AB3" s="231"/>
    </row>
    <row r="4" spans="1:263" s="79" customFormat="1" ht="13.95" customHeight="1">
      <c r="A4" s="333" t="s">
        <v>10</v>
      </c>
      <c r="B4" s="333"/>
      <c r="C4" s="333"/>
      <c r="D4" s="333"/>
      <c r="E4" s="333" t="s">
        <v>11</v>
      </c>
      <c r="F4" s="333"/>
      <c r="G4" s="333"/>
      <c r="H4"/>
      <c r="I4"/>
      <c r="J4"/>
      <c r="K4"/>
      <c r="L4"/>
      <c r="M4"/>
      <c r="N4"/>
      <c r="O4"/>
      <c r="P4"/>
      <c r="Q4"/>
      <c r="R4"/>
      <c r="S4"/>
      <c r="T4"/>
      <c r="V4" s="280" t="s">
        <v>109</v>
      </c>
      <c r="W4" s="280"/>
      <c r="X4" s="280"/>
      <c r="Y4" s="280"/>
      <c r="Z4" s="280"/>
      <c r="AA4" s="280"/>
      <c r="AB4" s="280"/>
    </row>
    <row r="5" spans="1:263" ht="13.8" thickBot="1">
      <c r="A5" s="24"/>
      <c r="B5" s="23"/>
      <c r="C5" s="23"/>
      <c r="D5" s="23"/>
      <c r="E5" s="24"/>
      <c r="F5" s="23"/>
      <c r="G5" s="23"/>
      <c r="V5" s="280"/>
      <c r="W5" s="280"/>
      <c r="X5" s="280"/>
      <c r="Y5" s="280"/>
      <c r="Z5" s="280"/>
      <c r="AA5" s="280"/>
      <c r="AB5" s="280"/>
    </row>
    <row r="6" spans="1:263">
      <c r="A6" s="308" t="s">
        <v>158</v>
      </c>
      <c r="B6" s="309"/>
      <c r="C6" s="309"/>
      <c r="D6" s="309"/>
      <c r="E6" s="309"/>
      <c r="F6" s="309"/>
      <c r="G6" s="310"/>
      <c r="H6" s="1"/>
      <c r="I6" s="308" t="s">
        <v>129</v>
      </c>
      <c r="J6" s="309"/>
      <c r="K6" s="309"/>
      <c r="L6" s="309"/>
      <c r="M6" s="309"/>
      <c r="N6" s="309"/>
      <c r="O6" s="310"/>
      <c r="V6" s="280"/>
      <c r="W6" s="280"/>
      <c r="X6" s="280"/>
      <c r="Y6" s="280"/>
      <c r="Z6" s="280"/>
      <c r="AA6" s="280"/>
      <c r="AB6" s="280"/>
    </row>
    <row r="7" spans="1:263" ht="14.4" thickBot="1">
      <c r="A7" s="320" t="s">
        <v>130</v>
      </c>
      <c r="B7" s="321"/>
      <c r="C7" s="321"/>
      <c r="D7" s="321"/>
      <c r="E7" s="321"/>
      <c r="F7" s="321"/>
      <c r="G7" s="322"/>
      <c r="H7" s="24"/>
      <c r="I7" s="320" t="s">
        <v>131</v>
      </c>
      <c r="J7" s="321"/>
      <c r="K7" s="321"/>
      <c r="L7" s="321"/>
      <c r="M7" s="321"/>
      <c r="N7" s="321"/>
      <c r="O7" s="322"/>
      <c r="P7" s="47"/>
      <c r="Q7" s="47"/>
      <c r="R7" s="47"/>
      <c r="S7" s="47"/>
      <c r="T7" s="47"/>
      <c r="V7" s="280" t="s">
        <v>114</v>
      </c>
      <c r="W7" s="280"/>
      <c r="X7" s="280"/>
      <c r="Y7" s="280"/>
      <c r="Z7" s="280"/>
      <c r="AA7" s="280"/>
      <c r="AB7" s="280"/>
    </row>
    <row r="8" spans="1:263" ht="13.8">
      <c r="A8" s="33" t="s">
        <v>14</v>
      </c>
      <c r="B8" s="34"/>
      <c r="C8" s="34"/>
      <c r="D8" s="34"/>
      <c r="E8" s="34"/>
      <c r="F8" s="34"/>
      <c r="G8" s="35"/>
      <c r="I8" s="33" t="s">
        <v>14</v>
      </c>
      <c r="J8" s="34"/>
      <c r="K8" s="34"/>
      <c r="L8" s="34"/>
      <c r="M8" s="34"/>
      <c r="N8" s="34"/>
      <c r="O8" s="35"/>
      <c r="Q8" s="9"/>
      <c r="R8" s="10"/>
      <c r="S8" s="10"/>
      <c r="T8" s="11"/>
      <c r="U8" s="47"/>
      <c r="V8" s="280"/>
      <c r="W8" s="280"/>
      <c r="X8" s="280"/>
      <c r="Y8" s="280"/>
      <c r="Z8" s="280"/>
      <c r="AA8" s="280"/>
      <c r="AB8" s="280"/>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c r="IV8" s="47"/>
      <c r="IW8" s="47"/>
      <c r="IX8" s="47"/>
      <c r="IY8" s="47"/>
      <c r="IZ8" s="47"/>
      <c r="JA8" s="47"/>
      <c r="JB8" s="47"/>
      <c r="JC8" s="47"/>
    </row>
    <row r="9" spans="1:263">
      <c r="A9" s="36"/>
      <c r="B9" s="4"/>
      <c r="C9" s="4"/>
      <c r="D9" s="4"/>
      <c r="E9" s="4"/>
      <c r="F9" s="4"/>
      <c r="G9" s="37"/>
      <c r="I9" s="36"/>
      <c r="J9" s="4"/>
      <c r="K9" s="4"/>
      <c r="L9" s="4"/>
      <c r="M9" s="4"/>
      <c r="N9" s="4"/>
      <c r="O9" s="37"/>
      <c r="Q9" s="12" t="s">
        <v>16</v>
      </c>
      <c r="R9" s="8"/>
      <c r="S9" s="8"/>
      <c r="T9" s="13"/>
      <c r="V9" s="280"/>
      <c r="W9" s="280"/>
      <c r="X9" s="280"/>
      <c r="Y9" s="280"/>
      <c r="Z9" s="280"/>
      <c r="AA9" s="280"/>
      <c r="AB9" s="280"/>
    </row>
    <row r="10" spans="1:263">
      <c r="A10" s="36"/>
      <c r="B10" s="4"/>
      <c r="C10" s="170" t="s">
        <v>76</v>
      </c>
      <c r="D10" s="41">
        <v>75</v>
      </c>
      <c r="E10" s="4" t="s">
        <v>19</v>
      </c>
      <c r="F10" s="4"/>
      <c r="G10" s="37"/>
      <c r="I10" s="36"/>
      <c r="J10" s="4"/>
      <c r="K10" s="170" t="s">
        <v>76</v>
      </c>
      <c r="L10" s="41">
        <v>75</v>
      </c>
      <c r="M10" s="4" t="s">
        <v>19</v>
      </c>
      <c r="N10" s="4"/>
      <c r="O10" s="37"/>
      <c r="Q10" s="12"/>
      <c r="R10" s="8"/>
      <c r="S10" s="8"/>
      <c r="T10" s="13"/>
      <c r="V10" s="280" t="s">
        <v>117</v>
      </c>
      <c r="W10" s="280"/>
      <c r="X10" s="280"/>
      <c r="Y10" s="280"/>
      <c r="Z10" s="280"/>
      <c r="AA10" s="280"/>
      <c r="AB10" s="280"/>
    </row>
    <row r="11" spans="1:263">
      <c r="A11" s="36"/>
      <c r="B11" s="4"/>
      <c r="C11" s="170"/>
      <c r="D11" s="4"/>
      <c r="E11" s="4"/>
      <c r="F11" s="4"/>
      <c r="G11" s="37"/>
      <c r="I11" s="36"/>
      <c r="J11" s="4"/>
      <c r="K11" s="170"/>
      <c r="L11" s="4"/>
      <c r="M11" s="4"/>
      <c r="N11" s="4"/>
      <c r="O11" s="37"/>
      <c r="Q11" s="12"/>
      <c r="R11" s="8"/>
      <c r="S11" s="8"/>
      <c r="T11" s="13"/>
      <c r="V11" s="280"/>
      <c r="W11" s="280"/>
      <c r="X11" s="280"/>
      <c r="Y11" s="280"/>
      <c r="Z11" s="280"/>
      <c r="AA11" s="280"/>
      <c r="AB11" s="280"/>
    </row>
    <row r="12" spans="1:263">
      <c r="A12" s="36"/>
      <c r="B12" s="4"/>
      <c r="C12" s="170" t="s">
        <v>159</v>
      </c>
      <c r="D12" s="41">
        <v>24.7</v>
      </c>
      <c r="E12" s="6" t="s">
        <v>24</v>
      </c>
      <c r="F12" s="4"/>
      <c r="G12" s="37"/>
      <c r="I12" s="36"/>
      <c r="J12" s="4"/>
      <c r="K12" s="170" t="s">
        <v>159</v>
      </c>
      <c r="L12" s="41">
        <v>20.8</v>
      </c>
      <c r="M12" s="6" t="s">
        <v>24</v>
      </c>
      <c r="N12" s="4"/>
      <c r="O12" s="37"/>
      <c r="Q12" s="12"/>
      <c r="R12" s="8"/>
      <c r="S12" s="8"/>
      <c r="T12" s="13"/>
      <c r="V12" s="280"/>
      <c r="W12" s="280"/>
      <c r="X12" s="280"/>
      <c r="Y12" s="280"/>
      <c r="Z12" s="280"/>
      <c r="AA12" s="280"/>
      <c r="AB12" s="280"/>
    </row>
    <row r="13" spans="1:263">
      <c r="A13" s="36"/>
      <c r="B13" s="4"/>
      <c r="C13" s="170"/>
      <c r="D13" s="4"/>
      <c r="E13" s="4"/>
      <c r="F13" s="4"/>
      <c r="G13" s="37"/>
      <c r="I13" s="36"/>
      <c r="J13" s="4"/>
      <c r="K13" s="170"/>
      <c r="L13" s="4"/>
      <c r="M13" s="4"/>
      <c r="N13" s="4"/>
      <c r="O13" s="37"/>
      <c r="Q13" s="12"/>
      <c r="R13" s="8"/>
      <c r="S13" s="8"/>
      <c r="T13" s="13"/>
      <c r="V13" s="280"/>
      <c r="W13" s="280"/>
      <c r="X13" s="280"/>
      <c r="Y13" s="280"/>
      <c r="Z13" s="280"/>
      <c r="AA13" s="280"/>
      <c r="AB13" s="280"/>
    </row>
    <row r="14" spans="1:263">
      <c r="A14" s="36"/>
      <c r="B14" s="4"/>
      <c r="C14" s="170" t="s">
        <v>61</v>
      </c>
      <c r="D14" s="41">
        <v>1</v>
      </c>
      <c r="E14" s="4" t="s">
        <v>21</v>
      </c>
      <c r="F14" s="4"/>
      <c r="G14" s="37"/>
      <c r="I14" s="36"/>
      <c r="J14" s="4"/>
      <c r="K14" s="170" t="s">
        <v>61</v>
      </c>
      <c r="L14" s="41">
        <v>5</v>
      </c>
      <c r="M14" s="4" t="s">
        <v>21</v>
      </c>
      <c r="N14" s="4"/>
      <c r="O14" s="37"/>
      <c r="Q14" s="12" t="s">
        <v>22</v>
      </c>
      <c r="R14" s="8"/>
      <c r="S14" s="8"/>
      <c r="T14" s="13"/>
      <c r="V14" s="280" t="s">
        <v>120</v>
      </c>
      <c r="W14" s="280"/>
      <c r="X14" s="280"/>
      <c r="Y14" s="280"/>
      <c r="Z14" s="280"/>
      <c r="AA14" s="280"/>
      <c r="AB14" s="280"/>
    </row>
    <row r="15" spans="1:263">
      <c r="A15" s="36"/>
      <c r="B15" s="4"/>
      <c r="C15" s="170"/>
      <c r="D15" s="4"/>
      <c r="E15" s="4"/>
      <c r="F15" s="4"/>
      <c r="G15" s="37"/>
      <c r="I15" s="36"/>
      <c r="J15" s="4"/>
      <c r="K15" s="170"/>
      <c r="L15" s="4"/>
      <c r="M15" s="4"/>
      <c r="N15" s="4"/>
      <c r="O15" s="37"/>
      <c r="Q15" s="12"/>
      <c r="R15" s="8"/>
      <c r="S15" s="8"/>
      <c r="T15" s="13"/>
      <c r="V15" s="280"/>
      <c r="W15" s="280"/>
      <c r="X15" s="280"/>
      <c r="Y15" s="280"/>
      <c r="Z15" s="280"/>
      <c r="AA15" s="280"/>
      <c r="AB15" s="280"/>
    </row>
    <row r="16" spans="1:263">
      <c r="A16" s="36"/>
      <c r="B16" s="4"/>
      <c r="C16" s="44" t="s">
        <v>160</v>
      </c>
      <c r="D16" s="41">
        <v>26.1</v>
      </c>
      <c r="E16" s="6" t="s">
        <v>24</v>
      </c>
      <c r="F16" s="4"/>
      <c r="G16" s="37"/>
      <c r="I16" s="36"/>
      <c r="J16" s="4"/>
      <c r="K16" s="44" t="s">
        <v>161</v>
      </c>
      <c r="L16" s="41">
        <v>21.7</v>
      </c>
      <c r="M16" s="6" t="s">
        <v>24</v>
      </c>
      <c r="N16" s="4"/>
      <c r="O16" s="37"/>
      <c r="Q16" s="12"/>
      <c r="R16" s="8"/>
      <c r="S16" s="8"/>
      <c r="T16" s="13"/>
      <c r="V16" s="280"/>
      <c r="W16" s="280"/>
      <c r="X16" s="280"/>
      <c r="Y16" s="280"/>
      <c r="Z16" s="280"/>
      <c r="AA16" s="280"/>
      <c r="AB16" s="280"/>
    </row>
    <row r="17" spans="1:28">
      <c r="A17" s="36"/>
      <c r="B17" s="4"/>
      <c r="C17" s="44"/>
      <c r="D17" s="6"/>
      <c r="E17" s="6"/>
      <c r="F17" s="4"/>
      <c r="G17" s="37"/>
      <c r="I17" s="36"/>
      <c r="J17" s="4"/>
      <c r="K17" s="170"/>
      <c r="L17" s="4"/>
      <c r="M17" s="4"/>
      <c r="N17" s="4"/>
      <c r="O17" s="37"/>
      <c r="Q17" s="12"/>
      <c r="R17" s="8"/>
      <c r="S17" s="8"/>
      <c r="T17" s="13"/>
      <c r="V17" s="280"/>
      <c r="W17" s="280"/>
      <c r="X17" s="280"/>
      <c r="Y17" s="280"/>
      <c r="Z17" s="280"/>
      <c r="AA17" s="280"/>
      <c r="AB17" s="280"/>
    </row>
    <row r="18" spans="1:28" ht="13.8" thickBot="1">
      <c r="A18" s="38"/>
      <c r="B18" s="39"/>
      <c r="C18" s="39"/>
      <c r="D18" s="39"/>
      <c r="E18" s="39"/>
      <c r="F18" s="39"/>
      <c r="G18" s="40"/>
      <c r="I18" s="38"/>
      <c r="J18" s="39"/>
      <c r="K18" s="39"/>
      <c r="L18" s="39"/>
      <c r="M18" s="39"/>
      <c r="N18" s="39"/>
      <c r="O18" s="40"/>
      <c r="Q18" s="12"/>
      <c r="R18" s="8"/>
      <c r="S18" s="8"/>
      <c r="T18" s="13"/>
    </row>
    <row r="19" spans="1:28">
      <c r="A19" s="80"/>
      <c r="G19" s="81"/>
      <c r="I19" s="80"/>
      <c r="O19" s="81"/>
      <c r="Q19" s="12" t="s">
        <v>27</v>
      </c>
      <c r="R19" s="8"/>
      <c r="S19" s="8"/>
      <c r="T19" s="13"/>
    </row>
    <row r="20" spans="1:28">
      <c r="A20" s="80"/>
      <c r="C20" s="31" t="s">
        <v>134</v>
      </c>
      <c r="D20" s="71">
        <f>D10*0.05</f>
        <v>3.75</v>
      </c>
      <c r="E20" t="s">
        <v>135</v>
      </c>
      <c r="G20" s="81"/>
      <c r="I20" s="80"/>
      <c r="K20" s="31" t="s">
        <v>136</v>
      </c>
      <c r="L20" s="71">
        <f>L10*0.25</f>
        <v>18.75</v>
      </c>
      <c r="M20" t="s">
        <v>135</v>
      </c>
      <c r="O20" s="81"/>
      <c r="Q20" s="12"/>
      <c r="R20" s="8"/>
      <c r="S20" s="8"/>
      <c r="T20" s="13"/>
    </row>
    <row r="21" spans="1:28">
      <c r="A21" s="80"/>
      <c r="C21" s="31" t="s">
        <v>137</v>
      </c>
      <c r="D21" s="32">
        <f>(D20/1.548+D14)/D14</f>
        <v>3.4224806201550386</v>
      </c>
      <c r="E21" t="s">
        <v>80</v>
      </c>
      <c r="G21" s="81"/>
      <c r="I21" s="80"/>
      <c r="K21" s="31" t="s">
        <v>139</v>
      </c>
      <c r="L21" s="32">
        <f>(L20/1.548+L14)/L14</f>
        <v>3.4224806201550386</v>
      </c>
      <c r="M21" t="s">
        <v>80</v>
      </c>
      <c r="O21" s="81"/>
      <c r="Q21" s="26" t="s">
        <v>28</v>
      </c>
      <c r="R21" s="8" t="s">
        <v>29</v>
      </c>
      <c r="S21" s="8"/>
      <c r="T21" s="13"/>
    </row>
    <row r="22" spans="1:28" ht="13.8" thickBot="1">
      <c r="A22" s="80"/>
      <c r="G22" s="81"/>
      <c r="I22" s="80"/>
      <c r="O22" s="81"/>
      <c r="Q22" s="26" t="s">
        <v>30</v>
      </c>
      <c r="R22" s="8" t="s">
        <v>31</v>
      </c>
      <c r="S22" s="8"/>
      <c r="T22" s="13"/>
    </row>
    <row r="23" spans="1:28" ht="16.2" thickBot="1">
      <c r="A23" s="72"/>
      <c r="B23" s="20"/>
      <c r="C23" s="21" t="s">
        <v>140</v>
      </c>
      <c r="D23" s="83">
        <f>(D$14*1.547*D$16+D20*D12)/(D$14*1.547+D20)</f>
        <v>25.108872946951106</v>
      </c>
      <c r="E23" s="17" t="s">
        <v>24</v>
      </c>
      <c r="F23" s="219" t="str">
        <f>IF(OR(ROUND(D23,1)&lt;=25,ROUND(D24,1)&lt;=0.3),"No Reasonable Potential","Reasonable Potential")</f>
        <v>Reasonable Potential</v>
      </c>
      <c r="G23" s="220"/>
      <c r="I23" s="73"/>
      <c r="J23" s="188"/>
      <c r="K23" s="74" t="s">
        <v>141</v>
      </c>
      <c r="L23" s="191">
        <f>(L$14*1.547*L$16+L20*L12)/(L$14*1.547+L20)</f>
        <v>21.062846894468567</v>
      </c>
      <c r="M23" s="78" t="s">
        <v>24</v>
      </c>
      <c r="N23" s="219" t="str">
        <f>IF(OR(L23&lt;=21,L24+21&lt;=21.3),"No Reasonable Potential","Reasonable Potential")</f>
        <v>No Reasonable Potential</v>
      </c>
      <c r="O23" s="220"/>
      <c r="Q23" s="27" t="s">
        <v>34</v>
      </c>
      <c r="R23" s="8" t="s">
        <v>35</v>
      </c>
      <c r="S23" s="8"/>
      <c r="T23" s="13"/>
    </row>
    <row r="24" spans="1:28" ht="13.8" thickBot="1">
      <c r="A24" s="75"/>
      <c r="B24" s="77"/>
      <c r="C24" s="76" t="s">
        <v>162</v>
      </c>
      <c r="D24" s="190">
        <f>D23-D12</f>
        <v>0.40887294695110654</v>
      </c>
      <c r="E24" s="77" t="s">
        <v>24</v>
      </c>
      <c r="F24" s="221"/>
      <c r="G24" s="222"/>
      <c r="I24" s="75"/>
      <c r="J24" s="77"/>
      <c r="K24" s="76" t="s">
        <v>40</v>
      </c>
      <c r="L24" s="192">
        <f>L23-L12</f>
        <v>0.26284689446856646</v>
      </c>
      <c r="M24" s="77" t="s">
        <v>24</v>
      </c>
      <c r="N24" s="221"/>
      <c r="O24" s="222"/>
      <c r="Q24" s="26"/>
      <c r="R24" s="8" t="s">
        <v>36</v>
      </c>
      <c r="S24" s="8"/>
      <c r="T24" s="13"/>
    </row>
    <row r="25" spans="1:28" ht="13.8" thickBot="1">
      <c r="D25" s="22"/>
      <c r="Q25" s="26" t="s">
        <v>38</v>
      </c>
      <c r="R25" s="8" t="s">
        <v>39</v>
      </c>
      <c r="S25" s="8"/>
      <c r="T25" s="13"/>
    </row>
    <row r="26" spans="1:28" ht="17.399999999999999">
      <c r="A26" s="367" t="s">
        <v>163</v>
      </c>
      <c r="B26" s="348"/>
      <c r="C26" s="348"/>
      <c r="D26" s="348"/>
      <c r="E26" s="348"/>
      <c r="F26" s="348"/>
      <c r="G26" s="348"/>
      <c r="H26" s="348"/>
      <c r="I26" s="348"/>
      <c r="J26" s="348"/>
      <c r="K26" s="348"/>
      <c r="L26" s="348"/>
      <c r="M26" s="348"/>
      <c r="N26" s="348"/>
      <c r="O26" s="349"/>
      <c r="Q26" s="28" t="s">
        <v>41</v>
      </c>
      <c r="R26" s="29" t="s">
        <v>42</v>
      </c>
      <c r="S26" s="8"/>
      <c r="T26" s="13"/>
    </row>
    <row r="27" spans="1:28" ht="16.2" thickBot="1">
      <c r="A27" s="350"/>
      <c r="B27" s="351"/>
      <c r="C27" s="351"/>
      <c r="D27" s="351"/>
      <c r="E27" s="351"/>
      <c r="F27" s="351"/>
      <c r="G27" s="351"/>
      <c r="H27" s="351"/>
      <c r="I27" s="351"/>
      <c r="J27" s="351"/>
      <c r="K27" s="351"/>
      <c r="L27" s="351"/>
      <c r="M27" s="351"/>
      <c r="N27" s="351"/>
      <c r="O27" s="352"/>
      <c r="P27" s="16"/>
      <c r="Q27" s="30" t="s">
        <v>43</v>
      </c>
      <c r="R27" s="14" t="s">
        <v>44</v>
      </c>
      <c r="S27" s="14"/>
      <c r="T27" s="15"/>
    </row>
    <row r="29" spans="1:28">
      <c r="A29" s="1" t="s">
        <v>164</v>
      </c>
    </row>
  </sheetData>
  <mergeCells count="15">
    <mergeCell ref="A26:O27"/>
    <mergeCell ref="A3:O3"/>
    <mergeCell ref="A4:D4"/>
    <mergeCell ref="E4:G4"/>
    <mergeCell ref="N23:O24"/>
    <mergeCell ref="F23:G24"/>
    <mergeCell ref="A6:G6"/>
    <mergeCell ref="A7:G7"/>
    <mergeCell ref="I6:O6"/>
    <mergeCell ref="I7:O7"/>
    <mergeCell ref="V14:AB17"/>
    <mergeCell ref="V2:AB3"/>
    <mergeCell ref="V4:AB6"/>
    <mergeCell ref="V7:AB9"/>
    <mergeCell ref="V10:AB13"/>
  </mergeCells>
  <phoneticPr fontId="1" type="noConversion"/>
  <pageMargins left="0.75" right="0.75" top="1" bottom="1" header="0.5" footer="0.5"/>
  <pageSetup scale="78" orientation="landscape" r:id="rId1"/>
  <headerFooter alignWithMargins="0"/>
  <drawing r:id="rId2"/>
  <legacyDrawing r:id="rId3"/>
  <oleObjects>
    <mc:AlternateContent xmlns:mc="http://schemas.openxmlformats.org/markup-compatibility/2006">
      <mc:Choice Requires="x14">
        <oleObject progId="Equation.3" shapeId="5121" r:id="rId4">
          <objectPr defaultSize="0" r:id="rId5">
            <anchor moveWithCells="1">
              <from>
                <xdr:col>16</xdr:col>
                <xdr:colOff>449580</xdr:colOff>
                <xdr:row>9</xdr:row>
                <xdr:rowOff>121920</xdr:rowOff>
              </from>
              <to>
                <xdr:col>19</xdr:col>
                <xdr:colOff>617220</xdr:colOff>
                <xdr:row>13</xdr:row>
                <xdr:rowOff>68580</xdr:rowOff>
              </to>
            </anchor>
          </objectPr>
        </oleObject>
      </mc:Choice>
      <mc:Fallback>
        <oleObject progId="Equation.3" shapeId="5121" r:id="rId4"/>
      </mc:Fallback>
    </mc:AlternateContent>
    <mc:AlternateContent xmlns:mc="http://schemas.openxmlformats.org/markup-compatibility/2006">
      <mc:Choice Requires="x14">
        <oleObject progId="Equation.3" shapeId="5122" r:id="rId6">
          <objectPr defaultSize="0" r:id="rId7">
            <anchor moveWithCells="1">
              <from>
                <xdr:col>16</xdr:col>
                <xdr:colOff>419100</xdr:colOff>
                <xdr:row>15</xdr:row>
                <xdr:rowOff>0</xdr:rowOff>
              </from>
              <to>
                <xdr:col>19</xdr:col>
                <xdr:colOff>754380</xdr:colOff>
                <xdr:row>17</xdr:row>
                <xdr:rowOff>68580</xdr:rowOff>
              </to>
            </anchor>
          </objectPr>
        </oleObject>
      </mc:Choice>
      <mc:Fallback>
        <oleObject progId="Equation.3" shapeId="5122" r:id="rId6"/>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9"/>
  <sheetViews>
    <sheetView zoomScaleNormal="100" zoomScaleSheetLayoutView="75" workbookViewId="0">
      <selection activeCell="T15" sqref="T15"/>
    </sheetView>
  </sheetViews>
  <sheetFormatPr defaultRowHeight="13.2"/>
  <cols>
    <col min="1" max="1" width="6.5546875" customWidth="1"/>
    <col min="2" max="2" width="14.33203125" customWidth="1"/>
    <col min="3" max="3" width="11.5546875" customWidth="1"/>
    <col min="4" max="4" width="8.6640625" customWidth="1"/>
    <col min="5" max="5" width="7.5546875" customWidth="1"/>
    <col min="6" max="6" width="9.6640625" customWidth="1"/>
    <col min="7" max="7" width="13.109375" customWidth="1"/>
    <col min="8" max="8" width="5.44140625" customWidth="1"/>
    <col min="9" max="9" width="12.33203125" customWidth="1"/>
    <col min="10" max="10" width="11.6640625" bestFit="1" customWidth="1"/>
    <col min="12" max="12" width="11.44140625" customWidth="1"/>
  </cols>
  <sheetData>
    <row r="1" spans="1:12" ht="17.399999999999999">
      <c r="A1" s="43" t="s">
        <v>165</v>
      </c>
    </row>
    <row r="2" spans="1:12" ht="15.6">
      <c r="A2" s="46" t="s">
        <v>96</v>
      </c>
    </row>
    <row r="3" spans="1:12" ht="13.8">
      <c r="A3" s="48"/>
    </row>
    <row r="4" spans="1:12" ht="13.8">
      <c r="A4" s="48"/>
    </row>
    <row r="5" spans="1:12">
      <c r="E5" s="2"/>
    </row>
    <row r="7" spans="1:12">
      <c r="B7" s="2" t="s">
        <v>10</v>
      </c>
      <c r="F7" s="2" t="s">
        <v>11</v>
      </c>
      <c r="G7" s="3"/>
    </row>
    <row r="8" spans="1:12" ht="13.8" thickBot="1"/>
    <row r="9" spans="1:12">
      <c r="A9" s="33" t="s">
        <v>14</v>
      </c>
      <c r="B9" s="34"/>
      <c r="C9" s="34"/>
      <c r="D9" s="34"/>
      <c r="E9" s="34"/>
      <c r="F9" s="34"/>
      <c r="G9" s="35"/>
      <c r="I9" s="9"/>
      <c r="J9" s="10"/>
      <c r="K9" s="10"/>
      <c r="L9" s="11"/>
    </row>
    <row r="10" spans="1:12">
      <c r="A10" s="36"/>
      <c r="B10" s="4"/>
      <c r="C10" s="4"/>
      <c r="D10" s="4"/>
      <c r="E10" s="4"/>
      <c r="F10" s="4"/>
      <c r="G10" s="37"/>
      <c r="I10" s="12" t="s">
        <v>16</v>
      </c>
      <c r="J10" s="8"/>
      <c r="K10" s="8"/>
      <c r="L10" s="13"/>
    </row>
    <row r="11" spans="1:12">
      <c r="A11" s="36"/>
      <c r="B11" s="4"/>
      <c r="C11" s="44" t="s">
        <v>55</v>
      </c>
      <c r="D11" s="7"/>
      <c r="E11" s="4"/>
      <c r="F11" s="4"/>
      <c r="G11" s="37"/>
      <c r="I11" s="12"/>
      <c r="J11" s="8"/>
      <c r="K11" s="8"/>
      <c r="L11" s="13"/>
    </row>
    <row r="12" spans="1:12">
      <c r="A12" s="36"/>
      <c r="B12" s="4"/>
      <c r="C12" s="170"/>
      <c r="D12" s="4"/>
      <c r="E12" s="4"/>
      <c r="F12" s="4"/>
      <c r="G12" s="37"/>
      <c r="I12" s="12"/>
      <c r="J12" s="8"/>
      <c r="K12" s="8"/>
      <c r="L12" s="13"/>
    </row>
    <row r="13" spans="1:12">
      <c r="A13" s="36"/>
      <c r="B13" s="4"/>
      <c r="C13" s="44" t="s">
        <v>57</v>
      </c>
      <c r="D13" s="7"/>
      <c r="E13" s="6" t="s">
        <v>24</v>
      </c>
      <c r="F13" s="4"/>
      <c r="G13" s="37"/>
      <c r="I13" s="12"/>
      <c r="J13" s="8"/>
      <c r="K13" s="8"/>
      <c r="L13" s="13"/>
    </row>
    <row r="14" spans="1:12">
      <c r="A14" s="36"/>
      <c r="B14" s="4"/>
      <c r="C14" s="170"/>
      <c r="D14" s="4"/>
      <c r="E14" s="4"/>
      <c r="F14" s="4"/>
      <c r="G14" s="37"/>
      <c r="I14" s="12"/>
      <c r="J14" s="8"/>
      <c r="K14" s="8"/>
      <c r="L14" s="13"/>
    </row>
    <row r="15" spans="1:12">
      <c r="A15" s="36"/>
      <c r="B15" s="4"/>
      <c r="C15" s="170" t="s">
        <v>58</v>
      </c>
      <c r="D15" s="7"/>
      <c r="E15" s="6" t="s">
        <v>24</v>
      </c>
      <c r="F15" s="4"/>
      <c r="G15" s="37"/>
      <c r="I15" s="12"/>
      <c r="J15" s="8"/>
      <c r="K15" s="8"/>
      <c r="L15" s="13"/>
    </row>
    <row r="16" spans="1:12">
      <c r="A16" s="36"/>
      <c r="B16" s="4"/>
      <c r="C16" s="170"/>
      <c r="D16" s="6"/>
      <c r="E16" s="6"/>
      <c r="F16" s="4"/>
      <c r="G16" s="37"/>
      <c r="I16" s="12" t="s">
        <v>22</v>
      </c>
      <c r="J16" s="8"/>
      <c r="K16" s="8"/>
      <c r="L16" s="13"/>
    </row>
    <row r="17" spans="1:14">
      <c r="A17" s="36"/>
      <c r="B17" s="4"/>
      <c r="C17" s="170" t="s">
        <v>166</v>
      </c>
      <c r="D17" s="7"/>
      <c r="E17" s="6" t="s">
        <v>24</v>
      </c>
      <c r="F17" s="4"/>
      <c r="G17" s="37"/>
      <c r="I17" s="12"/>
      <c r="J17" s="8"/>
      <c r="K17" s="8"/>
      <c r="L17" s="13"/>
    </row>
    <row r="18" spans="1:14">
      <c r="A18" s="36"/>
      <c r="B18" s="4"/>
      <c r="C18" s="44"/>
      <c r="D18" s="44"/>
      <c r="E18" s="6"/>
      <c r="F18" s="4"/>
      <c r="G18" s="37"/>
      <c r="I18" s="12"/>
      <c r="J18" s="8"/>
      <c r="K18" s="8"/>
      <c r="L18" s="13"/>
    </row>
    <row r="19" spans="1:14">
      <c r="A19" s="36"/>
      <c r="B19" s="4"/>
      <c r="C19" s="44" t="s">
        <v>61</v>
      </c>
      <c r="D19" s="7"/>
      <c r="E19" s="54" t="s">
        <v>167</v>
      </c>
      <c r="F19" s="4"/>
      <c r="G19" s="37"/>
      <c r="I19" s="12"/>
      <c r="J19" s="8"/>
      <c r="K19" s="8"/>
      <c r="L19" s="13"/>
      <c r="N19" s="2"/>
    </row>
    <row r="20" spans="1:14" ht="13.8" thickBot="1">
      <c r="A20" s="38"/>
      <c r="B20" s="39"/>
      <c r="C20" s="39"/>
      <c r="D20" s="39"/>
      <c r="E20" s="39"/>
      <c r="F20" s="39"/>
      <c r="G20" s="40"/>
      <c r="I20" s="12"/>
      <c r="J20" s="8"/>
      <c r="K20" s="8"/>
      <c r="L20" s="13"/>
    </row>
    <row r="21" spans="1:14">
      <c r="I21" s="12" t="s">
        <v>27</v>
      </c>
      <c r="J21" s="8"/>
      <c r="K21" s="8"/>
      <c r="L21" s="13"/>
    </row>
    <row r="22" spans="1:14">
      <c r="C22" s="31" t="s">
        <v>78</v>
      </c>
      <c r="D22" s="53">
        <f>IF(D17-D13&lt;0.3,0.3, D17-D13)</f>
        <v>0.3</v>
      </c>
      <c r="E22" s="1" t="s">
        <v>24</v>
      </c>
      <c r="I22" s="26" t="s">
        <v>28</v>
      </c>
      <c r="J22" s="8" t="s">
        <v>29</v>
      </c>
      <c r="K22" s="8"/>
      <c r="L22" s="13"/>
    </row>
    <row r="23" spans="1:14" ht="13.8" thickBot="1">
      <c r="I23" s="26" t="s">
        <v>30</v>
      </c>
      <c r="J23" s="8" t="s">
        <v>31</v>
      </c>
      <c r="K23" s="8"/>
      <c r="L23" s="13"/>
    </row>
    <row r="24" spans="1:14" ht="16.2" thickBot="1">
      <c r="B24" s="20"/>
      <c r="C24" s="18" t="s">
        <v>63</v>
      </c>
      <c r="D24" s="182" t="e">
        <f>(D15+(D11-1)*D13)/D11-D13</f>
        <v>#DIV/0!</v>
      </c>
      <c r="E24" s="17" t="s">
        <v>24</v>
      </c>
      <c r="F24" s="51" t="e">
        <f>IF(D24&lt;=D22,"No Reasonable Potential","Reasonable Potential")</f>
        <v>#DIV/0!</v>
      </c>
      <c r="G24" s="52"/>
      <c r="H24" s="16"/>
      <c r="I24" s="27" t="s">
        <v>34</v>
      </c>
      <c r="J24" s="8" t="s">
        <v>35</v>
      </c>
      <c r="K24" s="8"/>
      <c r="L24" s="13"/>
    </row>
    <row r="25" spans="1:14" ht="13.8" thickBot="1">
      <c r="H25" s="16"/>
      <c r="I25" s="27"/>
      <c r="J25" s="8"/>
      <c r="K25" s="8"/>
      <c r="L25" s="13"/>
    </row>
    <row r="26" spans="1:14" ht="13.8" thickBot="1">
      <c r="B26" s="20"/>
      <c r="C26" s="21" t="s">
        <v>45</v>
      </c>
      <c r="D26" s="25" t="e">
        <f>IF(F24="Reasonable Potential",3.785412*D19*(D11*D17),"N/A")</f>
        <v>#DIV/0!</v>
      </c>
      <c r="E26" s="17" t="s">
        <v>102</v>
      </c>
      <c r="F26" s="19"/>
      <c r="I26" s="26"/>
      <c r="J26" s="8" t="s">
        <v>36</v>
      </c>
      <c r="K26" s="8"/>
      <c r="L26" s="13"/>
    </row>
    <row r="27" spans="1:14">
      <c r="I27" s="26" t="s">
        <v>38</v>
      </c>
      <c r="J27" s="8" t="s">
        <v>39</v>
      </c>
      <c r="K27" s="8"/>
      <c r="L27" s="13"/>
    </row>
    <row r="28" spans="1:14" ht="17.399999999999999">
      <c r="I28" s="28" t="s">
        <v>41</v>
      </c>
      <c r="J28" s="29" t="s">
        <v>42</v>
      </c>
      <c r="K28" s="8"/>
      <c r="L28" s="13"/>
    </row>
    <row r="29" spans="1:14" ht="16.2" thickBot="1">
      <c r="I29" s="30" t="s">
        <v>43</v>
      </c>
      <c r="J29" s="14" t="s">
        <v>44</v>
      </c>
      <c r="K29" s="14"/>
      <c r="L29" s="15"/>
    </row>
  </sheetData>
  <pageMargins left="0.75" right="0.75" top="1" bottom="1" header="0.5" footer="0.5"/>
  <pageSetup orientation="landscape" r:id="rId1"/>
  <headerFooter alignWithMargins="0"/>
  <drawing r:id="rId2"/>
  <legacyDrawing r:id="rId3"/>
  <oleObjects>
    <mc:AlternateContent xmlns:mc="http://schemas.openxmlformats.org/markup-compatibility/2006">
      <mc:Choice Requires="x14">
        <oleObject progId="Equation.3" shapeId="16385" r:id="rId4">
          <objectPr defaultSize="0" r:id="rId5">
            <anchor moveWithCells="1">
              <from>
                <xdr:col>8</xdr:col>
                <xdr:colOff>495300</xdr:colOff>
                <xdr:row>10</xdr:row>
                <xdr:rowOff>83820</xdr:rowOff>
              </from>
              <to>
                <xdr:col>11</xdr:col>
                <xdr:colOff>60960</xdr:colOff>
                <xdr:row>13</xdr:row>
                <xdr:rowOff>60960</xdr:rowOff>
              </to>
            </anchor>
          </objectPr>
        </oleObject>
      </mc:Choice>
      <mc:Fallback>
        <oleObject progId="Equation.3" shapeId="16385" r:id="rId4"/>
      </mc:Fallback>
    </mc:AlternateContent>
    <mc:AlternateContent xmlns:mc="http://schemas.openxmlformats.org/markup-compatibility/2006">
      <mc:Choice Requires="x14">
        <oleObject progId="Equation.3" shapeId="16386" r:id="rId6">
          <objectPr defaultSize="0" r:id="rId7">
            <anchor moveWithCells="1">
              <from>
                <xdr:col>8</xdr:col>
                <xdr:colOff>426720</xdr:colOff>
                <xdr:row>16</xdr:row>
                <xdr:rowOff>121920</xdr:rowOff>
              </from>
              <to>
                <xdr:col>11</xdr:col>
                <xdr:colOff>762000</xdr:colOff>
                <xdr:row>19</xdr:row>
                <xdr:rowOff>0</xdr:rowOff>
              </to>
            </anchor>
          </objectPr>
        </oleObject>
      </mc:Choice>
      <mc:Fallback>
        <oleObject progId="Equation.3" shapeId="16386" r:id="rId6"/>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31"/>
  <sheetViews>
    <sheetView zoomScaleNormal="100" zoomScaleSheetLayoutView="75" workbookViewId="0">
      <selection activeCell="O37" sqref="O37"/>
    </sheetView>
  </sheetViews>
  <sheetFormatPr defaultRowHeight="13.2"/>
  <cols>
    <col min="1" max="1" width="6.5546875" customWidth="1"/>
    <col min="2" max="2" width="13.5546875" customWidth="1"/>
    <col min="3" max="3" width="11.5546875" customWidth="1"/>
    <col min="4" max="4" width="8.6640625" customWidth="1"/>
    <col min="5" max="5" width="7.5546875" customWidth="1"/>
    <col min="6" max="6" width="9.6640625" customWidth="1"/>
    <col min="7" max="7" width="13.109375" customWidth="1"/>
    <col min="8" max="8" width="5.44140625" customWidth="1"/>
    <col min="9" max="9" width="12.33203125" customWidth="1"/>
    <col min="10" max="10" width="11.6640625" bestFit="1" customWidth="1"/>
    <col min="12" max="12" width="13.5546875" customWidth="1"/>
  </cols>
  <sheetData>
    <row r="1" spans="1:14" ht="17.399999999999999">
      <c r="A1" s="43" t="s">
        <v>168</v>
      </c>
    </row>
    <row r="2" spans="1:14" ht="15.6">
      <c r="A2" s="46" t="s">
        <v>169</v>
      </c>
    </row>
    <row r="3" spans="1:14" ht="13.8">
      <c r="A3" s="48"/>
    </row>
    <row r="4" spans="1:14" ht="13.8">
      <c r="A4" s="48"/>
    </row>
    <row r="5" spans="1:14">
      <c r="E5" s="2"/>
    </row>
    <row r="7" spans="1:14">
      <c r="B7" s="2" t="s">
        <v>10</v>
      </c>
      <c r="F7" s="2" t="s">
        <v>11</v>
      </c>
      <c r="G7" s="3"/>
    </row>
    <row r="8" spans="1:14" ht="13.8" thickBot="1"/>
    <row r="9" spans="1:14">
      <c r="A9" s="33" t="s">
        <v>14</v>
      </c>
      <c r="B9" s="34"/>
      <c r="C9" s="34"/>
      <c r="D9" s="34"/>
      <c r="E9" s="34"/>
      <c r="F9" s="34"/>
      <c r="G9" s="35"/>
      <c r="I9" s="9"/>
      <c r="J9" s="10"/>
      <c r="K9" s="10"/>
      <c r="L9" s="11"/>
      <c r="N9" t="s">
        <v>170</v>
      </c>
    </row>
    <row r="10" spans="1:14">
      <c r="A10" s="36"/>
      <c r="B10" s="4"/>
      <c r="C10" s="4"/>
      <c r="D10" s="4"/>
      <c r="E10" s="4"/>
      <c r="F10" s="4"/>
      <c r="G10" s="37"/>
      <c r="I10" s="12"/>
      <c r="J10" s="8"/>
      <c r="K10" s="8"/>
      <c r="L10" s="13"/>
    </row>
    <row r="11" spans="1:14">
      <c r="A11" s="36"/>
      <c r="B11" s="4"/>
      <c r="C11" s="44" t="s">
        <v>171</v>
      </c>
      <c r="D11" s="7"/>
      <c r="E11" s="4"/>
      <c r="F11" s="4"/>
      <c r="G11" s="37"/>
      <c r="I11" s="12" t="s">
        <v>172</v>
      </c>
      <c r="J11" s="8"/>
      <c r="K11" s="8"/>
      <c r="L11" s="13"/>
    </row>
    <row r="12" spans="1:14">
      <c r="A12" s="36"/>
      <c r="B12" s="4"/>
      <c r="C12" s="170"/>
      <c r="D12" s="4"/>
      <c r="E12" s="4"/>
      <c r="F12" s="4"/>
      <c r="G12" s="37"/>
      <c r="I12" s="12"/>
      <c r="J12" s="8"/>
      <c r="K12" s="8"/>
      <c r="L12" s="13"/>
    </row>
    <row r="13" spans="1:14">
      <c r="A13" s="36"/>
      <c r="B13" s="4"/>
      <c r="C13" s="44" t="s">
        <v>173</v>
      </c>
      <c r="D13" s="7"/>
      <c r="E13" s="6"/>
      <c r="F13" s="4"/>
      <c r="G13" s="37"/>
      <c r="I13" s="12"/>
      <c r="J13" s="8"/>
      <c r="K13" s="8"/>
      <c r="L13" s="13"/>
    </row>
    <row r="14" spans="1:14">
      <c r="A14" s="36"/>
      <c r="B14" s="4"/>
      <c r="C14" s="170"/>
      <c r="D14" s="4"/>
      <c r="E14" s="4"/>
      <c r="F14" s="4"/>
      <c r="G14" s="37"/>
      <c r="I14" s="368" t="s">
        <v>174</v>
      </c>
      <c r="J14" s="369"/>
      <c r="K14" s="369"/>
      <c r="L14" s="370"/>
    </row>
    <row r="15" spans="1:14">
      <c r="A15" s="36"/>
      <c r="B15" s="4"/>
      <c r="C15" s="170" t="s">
        <v>58</v>
      </c>
      <c r="D15" s="7"/>
      <c r="E15" s="6" t="s">
        <v>24</v>
      </c>
      <c r="F15" s="4"/>
      <c r="G15" s="37"/>
      <c r="I15" s="371"/>
      <c r="J15" s="369"/>
      <c r="K15" s="369"/>
      <c r="L15" s="370"/>
    </row>
    <row r="16" spans="1:14">
      <c r="A16" s="36"/>
      <c r="B16" s="4"/>
      <c r="C16" s="170"/>
      <c r="D16" s="6"/>
      <c r="E16" s="6"/>
      <c r="F16" s="4"/>
      <c r="G16" s="37"/>
      <c r="I16" s="371"/>
      <c r="J16" s="369"/>
      <c r="K16" s="369"/>
      <c r="L16" s="370"/>
    </row>
    <row r="17" spans="1:14">
      <c r="A17" s="36"/>
      <c r="B17" s="4"/>
      <c r="C17" s="170" t="s">
        <v>166</v>
      </c>
      <c r="D17" s="7"/>
      <c r="E17" s="6" t="s">
        <v>24</v>
      </c>
      <c r="F17" s="4"/>
      <c r="G17" s="37"/>
      <c r="I17" s="12"/>
      <c r="J17" s="8"/>
      <c r="K17" s="8"/>
      <c r="L17" s="13"/>
    </row>
    <row r="18" spans="1:14" ht="13.2" customHeight="1">
      <c r="A18" s="36"/>
      <c r="B18" s="4"/>
      <c r="C18" s="44"/>
      <c r="D18" s="44"/>
      <c r="E18" s="6"/>
      <c r="F18" s="4"/>
      <c r="G18" s="37"/>
      <c r="I18" s="12" t="s">
        <v>27</v>
      </c>
      <c r="J18" s="8"/>
      <c r="K18" s="8"/>
      <c r="L18" s="13"/>
    </row>
    <row r="19" spans="1:14" ht="13.2" customHeight="1">
      <c r="A19" s="36"/>
      <c r="B19" s="4"/>
      <c r="C19" s="44" t="s">
        <v>61</v>
      </c>
      <c r="D19" s="7"/>
      <c r="E19" s="54" t="s">
        <v>167</v>
      </c>
      <c r="F19" s="4"/>
      <c r="G19" s="37"/>
      <c r="I19" s="26" t="s">
        <v>175</v>
      </c>
      <c r="J19" s="8" t="s">
        <v>176</v>
      </c>
      <c r="K19" s="8"/>
      <c r="L19" s="13"/>
      <c r="N19" s="2"/>
    </row>
    <row r="20" spans="1:14" ht="13.8" thickBot="1">
      <c r="A20" s="38"/>
      <c r="B20" s="39"/>
      <c r="C20" s="39"/>
      <c r="D20" s="39"/>
      <c r="E20" s="39"/>
      <c r="F20" s="39"/>
      <c r="G20" s="40"/>
      <c r="I20" s="26" t="s">
        <v>177</v>
      </c>
      <c r="J20" s="8" t="s">
        <v>178</v>
      </c>
      <c r="K20" s="8"/>
      <c r="L20" s="13"/>
    </row>
    <row r="21" spans="1:14">
      <c r="I21" s="26" t="s">
        <v>179</v>
      </c>
      <c r="J21" s="8" t="s">
        <v>180</v>
      </c>
      <c r="K21" s="8"/>
      <c r="L21" s="13"/>
    </row>
    <row r="22" spans="1:14">
      <c r="C22" s="49" t="s">
        <v>61</v>
      </c>
      <c r="D22" s="53">
        <f>D19*1.547</f>
        <v>0</v>
      </c>
      <c r="E22" s="1" t="s">
        <v>135</v>
      </c>
      <c r="I22" s="26" t="s">
        <v>181</v>
      </c>
      <c r="J22" s="8" t="s">
        <v>182</v>
      </c>
      <c r="K22" s="8"/>
      <c r="L22" s="13"/>
    </row>
    <row r="23" spans="1:14" ht="13.8" thickBot="1">
      <c r="I23" s="373" t="s">
        <v>183</v>
      </c>
      <c r="J23" s="374"/>
      <c r="K23" s="374"/>
      <c r="L23" s="375"/>
    </row>
    <row r="24" spans="1:14" ht="13.8" thickBot="1">
      <c r="B24" s="20"/>
      <c r="C24" s="21" t="s">
        <v>184</v>
      </c>
      <c r="D24" s="25">
        <f>D11*D22*2.447*(D15-D17)</f>
        <v>0</v>
      </c>
      <c r="E24" s="17" t="s">
        <v>102</v>
      </c>
      <c r="F24" s="19"/>
      <c r="H24" s="16"/>
      <c r="I24" s="373"/>
      <c r="J24" s="374"/>
      <c r="K24" s="374"/>
      <c r="L24" s="375"/>
    </row>
    <row r="25" spans="1:14" ht="13.8" thickBot="1">
      <c r="H25" s="16"/>
      <c r="I25" s="26"/>
      <c r="J25" s="8"/>
      <c r="K25" s="8"/>
      <c r="L25" s="13"/>
    </row>
    <row r="26" spans="1:14" ht="13.8" thickBot="1">
      <c r="B26" s="20"/>
      <c r="C26" s="21" t="s">
        <v>185</v>
      </c>
      <c r="D26" s="25">
        <f>D13*D22*2.447*(D15-D17)</f>
        <v>0</v>
      </c>
      <c r="E26" s="17" t="s">
        <v>102</v>
      </c>
      <c r="F26" s="19"/>
      <c r="I26" s="30"/>
      <c r="J26" s="14"/>
      <c r="K26" s="14"/>
      <c r="L26" s="15"/>
    </row>
    <row r="28" spans="1:14">
      <c r="B28" s="372" t="s">
        <v>186</v>
      </c>
      <c r="C28" s="372"/>
      <c r="D28" s="372"/>
      <c r="E28" s="372"/>
      <c r="F28" s="372"/>
      <c r="G28" s="372"/>
    </row>
    <row r="29" spans="1:14">
      <c r="B29" s="372"/>
      <c r="C29" s="372"/>
      <c r="D29" s="372"/>
      <c r="E29" s="372"/>
      <c r="F29" s="372"/>
      <c r="G29" s="372"/>
    </row>
    <row r="30" spans="1:14">
      <c r="B30" s="372"/>
      <c r="C30" s="372"/>
      <c r="D30" s="372"/>
      <c r="E30" s="372"/>
      <c r="F30" s="372"/>
      <c r="G30" s="372"/>
    </row>
    <row r="31" spans="1:14">
      <c r="B31" s="372"/>
      <c r="C31" s="372"/>
      <c r="D31" s="372"/>
      <c r="E31" s="372"/>
      <c r="F31" s="372"/>
      <c r="G31" s="372"/>
    </row>
  </sheetData>
  <mergeCells count="3">
    <mergeCell ref="I14:L16"/>
    <mergeCell ref="B28:G31"/>
    <mergeCell ref="I23:L24"/>
  </mergeCells>
  <pageMargins left="0.75" right="0.75" top="1" bottom="1" header="0.5" footer="0.5"/>
  <pageSetup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35"/>
  <sheetViews>
    <sheetView zoomScale="88" zoomScaleNormal="88" zoomScaleSheetLayoutView="75" workbookViewId="0">
      <selection activeCell="C11" sqref="C11"/>
    </sheetView>
  </sheetViews>
  <sheetFormatPr defaultRowHeight="13.2"/>
  <cols>
    <col min="1" max="1" width="6.33203125" customWidth="1"/>
    <col min="2" max="2" width="12.6640625" customWidth="1"/>
    <col min="3" max="3" width="11.5546875" customWidth="1"/>
    <col min="4" max="4" width="8.6640625" customWidth="1"/>
    <col min="5" max="5" width="7.5546875" customWidth="1"/>
    <col min="6" max="6" width="9.6640625" customWidth="1"/>
    <col min="7" max="7" width="13.109375" customWidth="1"/>
    <col min="8" max="8" width="5.44140625" customWidth="1"/>
    <col min="9" max="9" width="12.33203125" customWidth="1"/>
    <col min="10" max="10" width="11.6640625" bestFit="1" customWidth="1"/>
    <col min="12" max="12" width="11.6640625" customWidth="1"/>
  </cols>
  <sheetData>
    <row r="1" spans="1:16" ht="17.399999999999999">
      <c r="A1" s="43" t="s">
        <v>187</v>
      </c>
    </row>
    <row r="2" spans="1:16" ht="15.6">
      <c r="A2" s="46" t="s">
        <v>188</v>
      </c>
    </row>
    <row r="3" spans="1:16">
      <c r="E3" s="2"/>
    </row>
    <row r="4" spans="1:16">
      <c r="P4" s="53"/>
    </row>
    <row r="5" spans="1:16">
      <c r="B5" s="2" t="s">
        <v>10</v>
      </c>
      <c r="F5" s="2" t="s">
        <v>11</v>
      </c>
      <c r="G5" s="3"/>
    </row>
    <row r="6" spans="1:16" ht="13.8" thickBot="1"/>
    <row r="7" spans="1:16">
      <c r="A7" s="33" t="s">
        <v>14</v>
      </c>
      <c r="B7" s="34"/>
      <c r="C7" s="34"/>
      <c r="D7" s="34"/>
      <c r="E7" s="34"/>
      <c r="F7" s="34"/>
      <c r="G7" s="35"/>
      <c r="I7" s="9"/>
      <c r="J7" s="10"/>
      <c r="K7" s="10"/>
      <c r="L7" s="11"/>
    </row>
    <row r="8" spans="1:16">
      <c r="A8" s="36"/>
      <c r="B8" s="4"/>
      <c r="C8" s="4"/>
      <c r="D8" s="4"/>
      <c r="E8" s="4"/>
      <c r="F8" s="4"/>
      <c r="G8" s="37"/>
      <c r="I8" s="12" t="s">
        <v>16</v>
      </c>
      <c r="J8" s="8"/>
      <c r="K8" s="8"/>
      <c r="L8" s="13"/>
    </row>
    <row r="9" spans="1:16">
      <c r="A9" s="36"/>
      <c r="B9" s="4"/>
      <c r="C9" s="44" t="s">
        <v>18</v>
      </c>
      <c r="D9" s="7">
        <v>45</v>
      </c>
      <c r="E9" s="4" t="s">
        <v>19</v>
      </c>
      <c r="F9" s="4"/>
      <c r="G9" s="37"/>
      <c r="I9" s="12"/>
      <c r="J9" s="8"/>
      <c r="K9" s="8"/>
      <c r="L9" s="13"/>
    </row>
    <row r="10" spans="1:16">
      <c r="A10" s="36"/>
      <c r="B10" s="4"/>
      <c r="C10" s="170"/>
      <c r="D10" s="4"/>
      <c r="E10" s="4"/>
      <c r="F10" s="4"/>
      <c r="G10" s="37"/>
      <c r="I10" s="12"/>
      <c r="J10" s="8"/>
      <c r="K10" s="8"/>
      <c r="L10" s="13"/>
    </row>
    <row r="11" spans="1:16">
      <c r="A11" s="36"/>
      <c r="B11" s="4"/>
      <c r="C11" s="44" t="s">
        <v>20</v>
      </c>
      <c r="D11" s="41">
        <v>1</v>
      </c>
      <c r="E11" s="54" t="s">
        <v>167</v>
      </c>
      <c r="F11" s="4"/>
      <c r="G11" s="37"/>
      <c r="I11" s="12"/>
      <c r="J11" s="8"/>
      <c r="K11" s="8"/>
      <c r="L11" s="13"/>
    </row>
    <row r="12" spans="1:16">
      <c r="A12" s="36"/>
      <c r="B12" s="4"/>
      <c r="C12" s="170"/>
      <c r="D12" s="170"/>
      <c r="E12" s="4"/>
      <c r="F12" s="4"/>
      <c r="G12" s="37"/>
      <c r="I12" s="12"/>
      <c r="J12" s="8"/>
      <c r="K12" s="8"/>
      <c r="L12" s="13"/>
    </row>
    <row r="13" spans="1:16">
      <c r="A13" s="36"/>
      <c r="B13" s="4"/>
      <c r="C13" s="170" t="s">
        <v>25</v>
      </c>
      <c r="D13" s="7">
        <v>20</v>
      </c>
      <c r="E13" s="6" t="s">
        <v>24</v>
      </c>
      <c r="F13" s="4"/>
      <c r="G13" s="37"/>
      <c r="I13" s="12"/>
      <c r="J13" s="8"/>
      <c r="K13" s="8"/>
      <c r="L13" s="13"/>
    </row>
    <row r="14" spans="1:16">
      <c r="A14" s="36"/>
      <c r="B14" s="4"/>
      <c r="C14" s="170"/>
      <c r="D14" s="4"/>
      <c r="E14" s="4"/>
      <c r="F14" s="4"/>
      <c r="G14" s="37"/>
      <c r="I14" s="12" t="s">
        <v>22</v>
      </c>
      <c r="J14" s="8"/>
      <c r="K14" s="8"/>
      <c r="L14" s="13"/>
      <c r="P14" s="58"/>
    </row>
    <row r="15" spans="1:16">
      <c r="A15" s="36"/>
      <c r="B15" s="4"/>
      <c r="C15" s="45" t="s">
        <v>23</v>
      </c>
      <c r="D15" s="7">
        <v>18</v>
      </c>
      <c r="E15" s="6" t="s">
        <v>24</v>
      </c>
      <c r="F15" s="4"/>
      <c r="G15" s="37"/>
      <c r="I15" s="12"/>
      <c r="J15" s="8"/>
      <c r="K15" s="8"/>
      <c r="L15" s="13"/>
      <c r="P15" s="58"/>
    </row>
    <row r="16" spans="1:16">
      <c r="A16" s="36"/>
      <c r="B16" s="4"/>
      <c r="C16" s="45"/>
      <c r="D16" s="6"/>
      <c r="E16" s="6"/>
      <c r="F16" s="4"/>
      <c r="G16" s="37"/>
      <c r="I16" s="12"/>
      <c r="J16" s="8"/>
      <c r="K16" s="8"/>
      <c r="L16" s="13"/>
    </row>
    <row r="17" spans="1:14">
      <c r="A17" s="36"/>
      <c r="B17" s="4"/>
      <c r="C17" s="44" t="s">
        <v>189</v>
      </c>
      <c r="D17" s="7">
        <v>0.3</v>
      </c>
      <c r="E17" s="6"/>
      <c r="F17" s="4"/>
      <c r="G17" s="37"/>
      <c r="I17" s="12"/>
      <c r="J17" s="8"/>
      <c r="K17" s="8"/>
      <c r="L17" s="13"/>
      <c r="N17" s="2"/>
    </row>
    <row r="18" spans="1:14" ht="13.8" thickBot="1">
      <c r="A18" s="38"/>
      <c r="B18" s="39"/>
      <c r="C18" s="55"/>
      <c r="D18" s="39"/>
      <c r="E18" s="39"/>
      <c r="F18" s="39"/>
      <c r="G18" s="40"/>
      <c r="I18" s="12"/>
      <c r="J18" s="8"/>
      <c r="K18" s="8"/>
      <c r="L18" s="13"/>
    </row>
    <row r="19" spans="1:14">
      <c r="I19" s="12" t="s">
        <v>27</v>
      </c>
      <c r="J19" s="8"/>
      <c r="K19" s="8"/>
      <c r="L19" s="13"/>
    </row>
    <row r="20" spans="1:14">
      <c r="C20" s="49" t="s">
        <v>32</v>
      </c>
      <c r="D20" s="56">
        <f>((D9*0.25)/1.547+D11)/D11</f>
        <v>8.2721396250808006</v>
      </c>
      <c r="I20" s="26" t="s">
        <v>28</v>
      </c>
      <c r="J20" s="8" t="s">
        <v>29</v>
      </c>
      <c r="K20" s="8"/>
      <c r="L20" s="13"/>
    </row>
    <row r="21" spans="1:14">
      <c r="C21" s="49" t="s">
        <v>190</v>
      </c>
      <c r="D21" s="56">
        <f>D9/(D11*1.547)+1</f>
        <v>30.088558500323206</v>
      </c>
      <c r="I21" s="26" t="s">
        <v>30</v>
      </c>
      <c r="J21" s="8" t="s">
        <v>31</v>
      </c>
      <c r="K21" s="8"/>
      <c r="L21" s="13"/>
    </row>
    <row r="22" spans="1:14" ht="13.8" thickBot="1">
      <c r="D22" s="59"/>
      <c r="I22" s="26"/>
      <c r="J22" s="8"/>
      <c r="K22" s="8"/>
      <c r="L22" s="13"/>
    </row>
    <row r="23" spans="1:14" ht="16.2" thickBot="1">
      <c r="B23" s="20"/>
      <c r="C23" s="18" t="s">
        <v>40</v>
      </c>
      <c r="D23" s="57">
        <f>ROUND((D13-D15)/D20,3)</f>
        <v>0.24199999999999999</v>
      </c>
      <c r="E23" s="17" t="s">
        <v>24</v>
      </c>
      <c r="F23" s="19"/>
      <c r="H23" s="16"/>
      <c r="I23" s="27" t="s">
        <v>34</v>
      </c>
      <c r="J23" s="8" t="s">
        <v>35</v>
      </c>
      <c r="K23" s="8"/>
      <c r="L23" s="13"/>
    </row>
    <row r="24" spans="1:14" ht="13.8" thickBot="1">
      <c r="D24" s="60"/>
      <c r="H24" s="16"/>
      <c r="I24" s="27"/>
      <c r="J24" s="8"/>
      <c r="K24" s="8"/>
      <c r="L24" s="13"/>
    </row>
    <row r="25" spans="1:14" ht="13.8" thickBot="1">
      <c r="B25" s="20"/>
      <c r="C25" s="168"/>
      <c r="D25" s="168" t="str">
        <f>IF(D23&gt;(D17),"Reasonable Potential - Enter Data Below","No Reasonable Potential")</f>
        <v>No Reasonable Potential</v>
      </c>
      <c r="E25" s="17"/>
      <c r="F25" s="19"/>
      <c r="I25" s="26"/>
      <c r="J25" s="8" t="s">
        <v>36</v>
      </c>
      <c r="K25" s="8"/>
      <c r="L25" s="13"/>
    </row>
    <row r="26" spans="1:14" ht="13.8" thickBot="1">
      <c r="D26" s="32"/>
      <c r="I26" s="26" t="s">
        <v>38</v>
      </c>
      <c r="J26" s="8" t="s">
        <v>39</v>
      </c>
      <c r="K26" s="8"/>
      <c r="L26" s="13"/>
    </row>
    <row r="27" spans="1:14" ht="17.399999999999999">
      <c r="A27" s="33" t="s">
        <v>191</v>
      </c>
      <c r="B27" s="34"/>
      <c r="C27" s="34"/>
      <c r="D27" s="34"/>
      <c r="E27" s="34"/>
      <c r="F27" s="34"/>
      <c r="G27" s="35"/>
      <c r="I27" s="28" t="s">
        <v>41</v>
      </c>
      <c r="J27" s="29" t="s">
        <v>42</v>
      </c>
      <c r="K27" s="8"/>
      <c r="L27" s="13"/>
    </row>
    <row r="28" spans="1:14" ht="16.2" thickBot="1">
      <c r="A28" s="36"/>
      <c r="B28" s="4"/>
      <c r="C28" s="4"/>
      <c r="D28" s="4"/>
      <c r="E28" s="4"/>
      <c r="F28" s="4"/>
      <c r="G28" s="37"/>
      <c r="I28" s="30" t="s">
        <v>43</v>
      </c>
      <c r="J28" s="14" t="s">
        <v>44</v>
      </c>
      <c r="K28" s="14"/>
      <c r="L28" s="15"/>
    </row>
    <row r="29" spans="1:14">
      <c r="A29" s="36"/>
      <c r="B29" s="4"/>
      <c r="C29" s="4"/>
      <c r="D29" s="170" t="s">
        <v>192</v>
      </c>
      <c r="E29" s="7">
        <v>3</v>
      </c>
      <c r="F29" s="4"/>
      <c r="G29" s="37"/>
    </row>
    <row r="30" spans="1:14">
      <c r="A30" s="36"/>
      <c r="B30" s="4"/>
      <c r="C30" s="4"/>
      <c r="D30" s="170"/>
      <c r="E30" s="4"/>
      <c r="F30" s="4"/>
      <c r="G30" s="37"/>
    </row>
    <row r="31" spans="1:14">
      <c r="A31" s="36"/>
      <c r="B31" s="4"/>
      <c r="C31" s="4"/>
      <c r="D31" s="170" t="s">
        <v>193</v>
      </c>
      <c r="E31" s="7">
        <v>0.2</v>
      </c>
      <c r="F31" s="4"/>
      <c r="G31" s="37"/>
    </row>
    <row r="32" spans="1:14" ht="13.8" thickBot="1">
      <c r="A32" s="38"/>
      <c r="B32" s="39"/>
      <c r="C32" s="55"/>
      <c r="D32" s="39"/>
      <c r="E32" s="39"/>
      <c r="F32" s="39"/>
      <c r="G32" s="40"/>
    </row>
    <row r="33" spans="2:12" ht="13.8" thickBot="1"/>
    <row r="34" spans="2:12" ht="13.8" thickBot="1">
      <c r="I34" s="61" t="s">
        <v>194</v>
      </c>
      <c r="J34" s="62"/>
      <c r="K34" s="62"/>
      <c r="L34" s="63"/>
    </row>
    <row r="35" spans="2:12" ht="13.8" thickBot="1">
      <c r="B35" s="20"/>
      <c r="C35" s="21" t="s">
        <v>195</v>
      </c>
      <c r="D35" s="25" t="str">
        <f>IF(D23&gt;D17,3.785412*(D11*D21*E31)/(E29),"NA")</f>
        <v>NA</v>
      </c>
      <c r="E35" s="17" t="s">
        <v>102</v>
      </c>
      <c r="F35" s="19"/>
      <c r="I35" s="64" t="s">
        <v>196</v>
      </c>
      <c r="J35" s="65"/>
      <c r="K35" s="65"/>
      <c r="L35" s="66"/>
    </row>
  </sheetData>
  <hyperlinks>
    <hyperlink ref="C15" r:id="rId1" location="t2" tooltip="Click hyperlink for temperature criteria tables" xr:uid="{00000000-0004-0000-0D00-000000000000}"/>
  </hyperlinks>
  <pageMargins left="0.75" right="0.75" top="1" bottom="1" header="0.5" footer="0.5"/>
  <pageSetup orientation="landscape" r:id="rId2"/>
  <headerFooter alignWithMargins="0"/>
  <drawing r:id="rId3"/>
  <legacyDrawing r:id="rId4"/>
  <oleObjects>
    <mc:AlternateContent xmlns:mc="http://schemas.openxmlformats.org/markup-compatibility/2006">
      <mc:Choice Requires="x14">
        <oleObject progId="Equation.3" shapeId="19457" r:id="rId5">
          <objectPr defaultSize="0" r:id="rId6">
            <anchor moveWithCells="1">
              <from>
                <xdr:col>8</xdr:col>
                <xdr:colOff>495300</xdr:colOff>
                <xdr:row>8</xdr:row>
                <xdr:rowOff>83820</xdr:rowOff>
              </from>
              <to>
                <xdr:col>11</xdr:col>
                <xdr:colOff>60960</xdr:colOff>
                <xdr:row>11</xdr:row>
                <xdr:rowOff>60960</xdr:rowOff>
              </to>
            </anchor>
          </objectPr>
        </oleObject>
      </mc:Choice>
      <mc:Fallback>
        <oleObject progId="Equation.3" shapeId="19457" r:id="rId5"/>
      </mc:Fallback>
    </mc:AlternateContent>
    <mc:AlternateContent xmlns:mc="http://schemas.openxmlformats.org/markup-compatibility/2006">
      <mc:Choice Requires="x14">
        <oleObject progId="Equation.3" shapeId="19458" r:id="rId7">
          <objectPr defaultSize="0" r:id="rId8">
            <anchor moveWithCells="1">
              <from>
                <xdr:col>8</xdr:col>
                <xdr:colOff>426720</xdr:colOff>
                <xdr:row>14</xdr:row>
                <xdr:rowOff>121920</xdr:rowOff>
              </from>
              <to>
                <xdr:col>11</xdr:col>
                <xdr:colOff>777240</xdr:colOff>
                <xdr:row>17</xdr:row>
                <xdr:rowOff>0</xdr:rowOff>
              </to>
            </anchor>
          </objectPr>
        </oleObject>
      </mc:Choice>
      <mc:Fallback>
        <oleObject progId="Equation.3" shapeId="19458" r:id="rId7"/>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9"/>
  <sheetViews>
    <sheetView workbookViewId="0">
      <selection activeCell="J17" sqref="J17"/>
    </sheetView>
  </sheetViews>
  <sheetFormatPr defaultRowHeight="13.2"/>
  <cols>
    <col min="1" max="1" width="4.6640625" customWidth="1"/>
    <col min="2" max="2" width="14.6640625" bestFit="1" customWidth="1"/>
    <col min="4" max="4" width="13.6640625" customWidth="1"/>
    <col min="8" max="8" width="19" bestFit="1" customWidth="1"/>
    <col min="11" max="11" width="70.33203125" bestFit="1" customWidth="1"/>
  </cols>
  <sheetData>
    <row r="1" spans="1:15" ht="13.8" thickBot="1"/>
    <row r="2" spans="1:15" ht="13.2" customHeight="1">
      <c r="B2" s="376" t="s">
        <v>197</v>
      </c>
      <c r="C2" s="377"/>
      <c r="D2" s="377"/>
      <c r="E2" s="377"/>
      <c r="F2" s="377"/>
      <c r="G2" s="377"/>
      <c r="H2" s="377"/>
      <c r="I2" s="377"/>
      <c r="J2" s="377"/>
      <c r="K2" s="378"/>
      <c r="L2" s="131"/>
    </row>
    <row r="3" spans="1:15" ht="13.95" customHeight="1">
      <c r="A3" s="132"/>
      <c r="B3" s="379"/>
      <c r="C3" s="380"/>
      <c r="D3" s="380"/>
      <c r="E3" s="380"/>
      <c r="F3" s="380"/>
      <c r="G3" s="380"/>
      <c r="H3" s="380"/>
      <c r="I3" s="380"/>
      <c r="J3" s="380"/>
      <c r="K3" s="381"/>
      <c r="L3" s="131"/>
    </row>
    <row r="4" spans="1:15" ht="13.2" customHeight="1" thickBot="1">
      <c r="A4" s="132"/>
      <c r="B4" s="382"/>
      <c r="C4" s="383"/>
      <c r="D4" s="383"/>
      <c r="E4" s="383"/>
      <c r="F4" s="383"/>
      <c r="G4" s="383"/>
      <c r="H4" s="383"/>
      <c r="I4" s="383"/>
      <c r="J4" s="383"/>
      <c r="K4" s="384"/>
      <c r="L4" s="131"/>
    </row>
    <row r="5" spans="1:15" ht="13.8" thickBot="1"/>
    <row r="6" spans="1:15" ht="16.8" thickBot="1">
      <c r="B6" s="385" t="s">
        <v>198</v>
      </c>
      <c r="C6" s="386"/>
      <c r="D6" s="386"/>
      <c r="E6" s="386"/>
      <c r="F6" s="386"/>
      <c r="G6" s="386"/>
      <c r="H6" s="386"/>
      <c r="I6" s="387"/>
      <c r="K6" s="121" t="s">
        <v>199</v>
      </c>
      <c r="L6" s="46"/>
      <c r="M6" s="46"/>
      <c r="N6" s="46"/>
      <c r="O6" s="46"/>
    </row>
    <row r="7" spans="1:15" ht="16.8" thickBot="1">
      <c r="B7" s="123" t="s">
        <v>200</v>
      </c>
      <c r="C7" s="129"/>
      <c r="D7" s="124" t="s">
        <v>201</v>
      </c>
      <c r="E7" s="130"/>
      <c r="F7" s="118" t="s">
        <v>202</v>
      </c>
      <c r="G7" s="118"/>
      <c r="H7" s="133" t="s">
        <v>203</v>
      </c>
      <c r="I7" s="128"/>
      <c r="K7" s="122" t="s">
        <v>204</v>
      </c>
    </row>
    <row r="8" spans="1:15" ht="18.600000000000001" thickBot="1">
      <c r="B8" s="385" t="s">
        <v>205</v>
      </c>
      <c r="C8" s="386"/>
      <c r="D8" s="386"/>
      <c r="E8" s="386"/>
      <c r="F8" s="386"/>
      <c r="G8" s="386"/>
      <c r="H8" s="386"/>
      <c r="I8" s="387"/>
      <c r="K8" s="120" t="s">
        <v>206</v>
      </c>
    </row>
    <row r="9" spans="1:15" ht="13.8" thickBot="1">
      <c r="B9" s="125" t="s">
        <v>207</v>
      </c>
      <c r="C9" s="129"/>
      <c r="D9" s="126" t="s">
        <v>208</v>
      </c>
      <c r="E9" s="130"/>
      <c r="F9" s="119" t="s">
        <v>202</v>
      </c>
      <c r="G9" s="119"/>
      <c r="H9" s="119"/>
      <c r="I9" s="127"/>
    </row>
  </sheetData>
  <mergeCells count="3">
    <mergeCell ref="B2:K4"/>
    <mergeCell ref="B8:I8"/>
    <mergeCell ref="B6:I6"/>
  </mergeCells>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D73D6-22A7-4009-92DC-3A5D41BA29C6}">
  <dimension ref="A1:U15"/>
  <sheetViews>
    <sheetView workbookViewId="0">
      <selection sqref="A1:U9"/>
    </sheetView>
  </sheetViews>
  <sheetFormatPr defaultRowHeight="13.2"/>
  <sheetData>
    <row r="1" spans="1:21" ht="409.6" customHeight="1">
      <c r="A1" s="258" t="s">
        <v>209</v>
      </c>
      <c r="B1" s="388"/>
      <c r="C1" s="388"/>
      <c r="D1" s="388"/>
      <c r="E1" s="388"/>
      <c r="F1" s="388"/>
      <c r="G1" s="388"/>
      <c r="H1" s="388"/>
      <c r="I1" s="388"/>
      <c r="J1" s="388"/>
      <c r="K1" s="388"/>
      <c r="L1" s="388"/>
      <c r="M1" s="388"/>
      <c r="N1" s="388"/>
      <c r="O1" s="388"/>
      <c r="P1" s="388"/>
      <c r="Q1" s="388"/>
      <c r="R1" s="388"/>
      <c r="S1" s="388"/>
      <c r="T1" s="388"/>
      <c r="U1" s="388"/>
    </row>
    <row r="2" spans="1:21" ht="13.2" customHeight="1">
      <c r="A2" s="388"/>
      <c r="B2" s="388"/>
      <c r="C2" s="388"/>
      <c r="D2" s="388"/>
      <c r="E2" s="388"/>
      <c r="F2" s="388"/>
      <c r="G2" s="388"/>
      <c r="H2" s="388"/>
      <c r="I2" s="388"/>
      <c r="J2" s="388"/>
      <c r="K2" s="388"/>
      <c r="L2" s="388"/>
      <c r="M2" s="388"/>
      <c r="N2" s="388"/>
      <c r="O2" s="388"/>
      <c r="P2" s="388"/>
      <c r="Q2" s="388"/>
      <c r="R2" s="388"/>
      <c r="S2" s="388"/>
      <c r="T2" s="388"/>
      <c r="U2" s="388"/>
    </row>
    <row r="3" spans="1:21" ht="13.2" customHeight="1">
      <c r="A3" s="388"/>
      <c r="B3" s="388"/>
      <c r="C3" s="388"/>
      <c r="D3" s="388"/>
      <c r="E3" s="388"/>
      <c r="F3" s="388"/>
      <c r="G3" s="388"/>
      <c r="H3" s="388"/>
      <c r="I3" s="388"/>
      <c r="J3" s="388"/>
      <c r="K3" s="388"/>
      <c r="L3" s="388"/>
      <c r="M3" s="388"/>
      <c r="N3" s="388"/>
      <c r="O3" s="388"/>
      <c r="P3" s="388"/>
      <c r="Q3" s="388"/>
      <c r="R3" s="388"/>
      <c r="S3" s="388"/>
      <c r="T3" s="388"/>
      <c r="U3" s="388"/>
    </row>
    <row r="4" spans="1:21" ht="13.2" customHeight="1">
      <c r="A4" s="388"/>
      <c r="B4" s="388"/>
      <c r="C4" s="388"/>
      <c r="D4" s="388"/>
      <c r="E4" s="388"/>
      <c r="F4" s="388"/>
      <c r="G4" s="388"/>
      <c r="H4" s="388"/>
      <c r="I4" s="388"/>
      <c r="J4" s="388"/>
      <c r="K4" s="388"/>
      <c r="L4" s="388"/>
      <c r="M4" s="388"/>
      <c r="N4" s="388"/>
      <c r="O4" s="388"/>
      <c r="P4" s="388"/>
      <c r="Q4" s="388"/>
      <c r="R4" s="388"/>
      <c r="S4" s="388"/>
      <c r="T4" s="388"/>
      <c r="U4" s="388"/>
    </row>
    <row r="5" spans="1:21" ht="13.2" customHeight="1">
      <c r="A5" s="388"/>
      <c r="B5" s="388"/>
      <c r="C5" s="388"/>
      <c r="D5" s="388"/>
      <c r="E5" s="388"/>
      <c r="F5" s="388"/>
      <c r="G5" s="388"/>
      <c r="H5" s="388"/>
      <c r="I5" s="388"/>
      <c r="J5" s="388"/>
      <c r="K5" s="388"/>
      <c r="L5" s="388"/>
      <c r="M5" s="388"/>
      <c r="N5" s="388"/>
      <c r="O5" s="388"/>
      <c r="P5" s="388"/>
      <c r="Q5" s="388"/>
      <c r="R5" s="388"/>
      <c r="S5" s="388"/>
      <c r="T5" s="388"/>
      <c r="U5" s="388"/>
    </row>
    <row r="6" spans="1:21" ht="13.2" customHeight="1">
      <c r="A6" s="388"/>
      <c r="B6" s="388"/>
      <c r="C6" s="388"/>
      <c r="D6" s="388"/>
      <c r="E6" s="388"/>
      <c r="F6" s="388"/>
      <c r="G6" s="388"/>
      <c r="H6" s="388"/>
      <c r="I6" s="388"/>
      <c r="J6" s="388"/>
      <c r="K6" s="388"/>
      <c r="L6" s="388"/>
      <c r="M6" s="388"/>
      <c r="N6" s="388"/>
      <c r="O6" s="388"/>
      <c r="P6" s="388"/>
      <c r="Q6" s="388"/>
      <c r="R6" s="388"/>
      <c r="S6" s="388"/>
      <c r="T6" s="388"/>
      <c r="U6" s="388"/>
    </row>
    <row r="7" spans="1:21" ht="13.2" customHeight="1">
      <c r="A7" s="388"/>
      <c r="B7" s="388"/>
      <c r="C7" s="388"/>
      <c r="D7" s="388"/>
      <c r="E7" s="388"/>
      <c r="F7" s="388"/>
      <c r="G7" s="388"/>
      <c r="H7" s="388"/>
      <c r="I7" s="388"/>
      <c r="J7" s="388"/>
      <c r="K7" s="388"/>
      <c r="L7" s="388"/>
      <c r="M7" s="388"/>
      <c r="N7" s="388"/>
      <c r="O7" s="388"/>
      <c r="P7" s="388"/>
      <c r="Q7" s="388"/>
      <c r="R7" s="388"/>
      <c r="S7" s="388"/>
      <c r="T7" s="388"/>
      <c r="U7" s="388"/>
    </row>
    <row r="8" spans="1:21" ht="13.2" customHeight="1">
      <c r="A8" s="388"/>
      <c r="B8" s="388"/>
      <c r="C8" s="388"/>
      <c r="D8" s="388"/>
      <c r="E8" s="388"/>
      <c r="F8" s="388"/>
      <c r="G8" s="388"/>
      <c r="H8" s="388"/>
      <c r="I8" s="388"/>
      <c r="J8" s="388"/>
      <c r="K8" s="388"/>
      <c r="L8" s="388"/>
      <c r="M8" s="388"/>
      <c r="N8" s="388"/>
      <c r="O8" s="388"/>
      <c r="P8" s="388"/>
      <c r="Q8" s="388"/>
      <c r="R8" s="388"/>
      <c r="S8" s="388"/>
      <c r="T8" s="388"/>
      <c r="U8" s="388"/>
    </row>
    <row r="9" spans="1:21" ht="13.2" customHeight="1">
      <c r="A9" s="388"/>
      <c r="B9" s="388"/>
      <c r="C9" s="388"/>
      <c r="D9" s="388"/>
      <c r="E9" s="388"/>
      <c r="F9" s="388"/>
      <c r="G9" s="388"/>
      <c r="H9" s="388"/>
      <c r="I9" s="388"/>
      <c r="J9" s="388"/>
      <c r="K9" s="388"/>
      <c r="L9" s="388"/>
      <c r="M9" s="388"/>
      <c r="N9" s="388"/>
      <c r="O9" s="388"/>
      <c r="P9" s="388"/>
      <c r="Q9" s="388"/>
      <c r="R9" s="388"/>
      <c r="S9" s="388"/>
      <c r="T9" s="388"/>
      <c r="U9" s="388"/>
    </row>
    <row r="10" spans="1:21" ht="13.2" customHeight="1">
      <c r="A10" s="166"/>
      <c r="B10" s="166"/>
      <c r="C10" s="166"/>
      <c r="D10" s="166"/>
      <c r="E10" s="166"/>
      <c r="F10" s="166"/>
      <c r="G10" s="166"/>
      <c r="H10" s="166"/>
      <c r="I10" s="166"/>
      <c r="J10" s="166"/>
      <c r="K10" s="166"/>
      <c r="L10" s="166"/>
      <c r="M10" s="166"/>
      <c r="N10" s="166"/>
      <c r="O10" s="166"/>
      <c r="P10" s="166"/>
      <c r="Q10" s="166"/>
    </row>
    <row r="11" spans="1:21" ht="13.2" customHeight="1">
      <c r="A11" s="166"/>
      <c r="B11" s="166"/>
      <c r="C11" s="166"/>
      <c r="D11" s="166"/>
      <c r="E11" s="166"/>
      <c r="F11" s="166"/>
      <c r="G11" s="166"/>
      <c r="H11" s="166"/>
      <c r="I11" s="166"/>
      <c r="J11" s="166"/>
      <c r="K11" s="166"/>
      <c r="L11" s="166"/>
      <c r="M11" s="166"/>
      <c r="N11" s="166"/>
      <c r="O11" s="166"/>
      <c r="P11" s="166"/>
      <c r="Q11" s="166"/>
    </row>
    <row r="12" spans="1:21" ht="13.2" customHeight="1">
      <c r="A12" s="166"/>
      <c r="B12" s="166"/>
      <c r="C12" s="166"/>
      <c r="D12" s="166"/>
      <c r="E12" s="166"/>
      <c r="F12" s="166"/>
      <c r="G12" s="166"/>
      <c r="H12" s="166"/>
      <c r="I12" s="166"/>
      <c r="J12" s="166"/>
      <c r="K12" s="166"/>
      <c r="L12" s="166"/>
      <c r="M12" s="166"/>
      <c r="N12" s="166"/>
      <c r="O12" s="166"/>
      <c r="P12" s="166"/>
      <c r="Q12" s="166"/>
    </row>
    <row r="13" spans="1:21" ht="13.2" customHeight="1">
      <c r="A13" s="166"/>
      <c r="B13" s="166"/>
      <c r="C13" s="166"/>
      <c r="D13" s="166"/>
      <c r="E13" s="166"/>
      <c r="F13" s="166"/>
      <c r="G13" s="166"/>
      <c r="H13" s="166"/>
      <c r="I13" s="166"/>
      <c r="J13" s="166"/>
      <c r="K13" s="166"/>
      <c r="L13" s="166"/>
      <c r="M13" s="166"/>
      <c r="N13" s="166"/>
      <c r="O13" s="166"/>
      <c r="P13" s="166"/>
      <c r="Q13" s="166"/>
    </row>
    <row r="14" spans="1:21" ht="13.2" customHeight="1">
      <c r="A14" s="166"/>
      <c r="B14" s="166"/>
      <c r="C14" s="166"/>
      <c r="D14" s="166"/>
      <c r="E14" s="166"/>
      <c r="F14" s="166"/>
      <c r="G14" s="166"/>
      <c r="H14" s="166"/>
      <c r="I14" s="166"/>
      <c r="J14" s="166"/>
      <c r="K14" s="166"/>
      <c r="L14" s="166"/>
      <c r="M14" s="166"/>
      <c r="N14" s="166"/>
      <c r="O14" s="166"/>
      <c r="P14" s="166"/>
      <c r="Q14" s="166"/>
    </row>
    <row r="15" spans="1:21" ht="13.2" customHeight="1">
      <c r="A15" s="166"/>
      <c r="B15" s="166"/>
      <c r="C15" s="166"/>
      <c r="D15" s="166"/>
      <c r="E15" s="166"/>
      <c r="F15" s="166"/>
      <c r="G15" s="166"/>
      <c r="H15" s="166"/>
      <c r="I15" s="166"/>
      <c r="J15" s="166"/>
      <c r="K15" s="166"/>
      <c r="L15" s="166"/>
      <c r="M15" s="166"/>
      <c r="N15" s="166"/>
      <c r="O15" s="166"/>
      <c r="P15" s="166"/>
      <c r="Q15" s="166"/>
    </row>
  </sheetData>
  <mergeCells count="1">
    <mergeCell ref="A1:U9"/>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3D9F2-874D-4CB2-856E-AEE354B56B36}">
  <dimension ref="A1:B4"/>
  <sheetViews>
    <sheetView workbookViewId="0">
      <selection activeCell="D9" sqref="D9"/>
    </sheetView>
  </sheetViews>
  <sheetFormatPr defaultRowHeight="13.2"/>
  <cols>
    <col min="1" max="1" width="54.5546875" customWidth="1"/>
    <col min="2" max="2" width="26.6640625" customWidth="1"/>
  </cols>
  <sheetData>
    <row r="1" spans="1:2">
      <c r="A1" s="389" t="s">
        <v>210</v>
      </c>
      <c r="B1" s="389"/>
    </row>
    <row r="3" spans="1:2">
      <c r="A3" s="180" t="s">
        <v>211</v>
      </c>
      <c r="B3" s="180" t="s">
        <v>212</v>
      </c>
    </row>
    <row r="4" spans="1:2" ht="132">
      <c r="A4" s="161" t="s">
        <v>213</v>
      </c>
      <c r="B4" s="162" t="s">
        <v>214</v>
      </c>
    </row>
  </sheetData>
  <mergeCells count="1">
    <mergeCell ref="A1:B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1"/>
  <sheetViews>
    <sheetView workbookViewId="0">
      <selection activeCell="B25" sqref="B25"/>
    </sheetView>
  </sheetViews>
  <sheetFormatPr defaultRowHeight="13.2"/>
  <cols>
    <col min="1" max="1" width="13.44140625" style="91" bestFit="1" customWidth="1"/>
    <col min="2" max="2" width="13.44140625" style="91" customWidth="1"/>
  </cols>
  <sheetData>
    <row r="1" spans="1:16">
      <c r="A1" s="180" t="s">
        <v>215</v>
      </c>
      <c r="B1" s="180" t="s">
        <v>216</v>
      </c>
    </row>
    <row r="2" spans="1:16">
      <c r="A2" s="91">
        <v>2014</v>
      </c>
      <c r="C2" t="s">
        <v>217</v>
      </c>
    </row>
    <row r="3" spans="1:16">
      <c r="A3" s="105">
        <v>43225</v>
      </c>
      <c r="B3" s="105"/>
      <c r="C3" s="1" t="s">
        <v>218</v>
      </c>
    </row>
    <row r="4" spans="1:16" ht="13.2" customHeight="1">
      <c r="A4" s="106" t="s">
        <v>219</v>
      </c>
      <c r="B4" s="106"/>
      <c r="C4" s="228" t="s">
        <v>220</v>
      </c>
      <c r="D4" s="228"/>
      <c r="E4" s="228"/>
      <c r="F4" s="228"/>
      <c r="G4" s="228"/>
      <c r="H4" s="228"/>
      <c r="I4" s="228"/>
      <c r="J4" s="228"/>
      <c r="K4" s="228"/>
      <c r="L4" s="228"/>
      <c r="M4" s="228"/>
      <c r="N4" s="228"/>
      <c r="O4" s="228"/>
      <c r="P4" s="228"/>
    </row>
    <row r="5" spans="1:16">
      <c r="C5" s="228"/>
      <c r="D5" s="228"/>
      <c r="E5" s="228"/>
      <c r="F5" s="228"/>
      <c r="G5" s="228"/>
      <c r="H5" s="228"/>
      <c r="I5" s="228"/>
      <c r="J5" s="228"/>
      <c r="K5" s="228"/>
      <c r="L5" s="228"/>
      <c r="M5" s="228"/>
      <c r="N5" s="228"/>
      <c r="O5" s="228"/>
      <c r="P5" s="228"/>
    </row>
    <row r="6" spans="1:16">
      <c r="C6" s="228"/>
      <c r="D6" s="228"/>
      <c r="E6" s="228"/>
      <c r="F6" s="228"/>
      <c r="G6" s="228"/>
      <c r="H6" s="228"/>
      <c r="I6" s="228"/>
      <c r="J6" s="228"/>
      <c r="K6" s="228"/>
      <c r="L6" s="228"/>
      <c r="M6" s="228"/>
      <c r="N6" s="228"/>
      <c r="O6" s="228"/>
      <c r="P6" s="228"/>
    </row>
    <row r="7" spans="1:16">
      <c r="C7" s="228"/>
      <c r="D7" s="228"/>
      <c r="E7" s="228"/>
      <c r="F7" s="228"/>
      <c r="G7" s="228"/>
      <c r="H7" s="228"/>
      <c r="I7" s="228"/>
      <c r="J7" s="228"/>
      <c r="K7" s="228"/>
      <c r="L7" s="228"/>
      <c r="M7" s="228"/>
      <c r="N7" s="228"/>
      <c r="O7" s="228"/>
      <c r="P7" s="228"/>
    </row>
    <row r="8" spans="1:16">
      <c r="C8" s="228"/>
      <c r="D8" s="228"/>
      <c r="E8" s="228"/>
      <c r="F8" s="228"/>
      <c r="G8" s="228"/>
      <c r="H8" s="228"/>
      <c r="I8" s="228"/>
      <c r="J8" s="228"/>
      <c r="K8" s="228"/>
      <c r="L8" s="228"/>
      <c r="M8" s="228"/>
      <c r="N8" s="228"/>
      <c r="O8" s="228"/>
      <c r="P8" s="228"/>
    </row>
    <row r="9" spans="1:16">
      <c r="C9" s="228"/>
      <c r="D9" s="228"/>
      <c r="E9" s="228"/>
      <c r="F9" s="228"/>
      <c r="G9" s="228"/>
      <c r="H9" s="228"/>
      <c r="I9" s="228"/>
      <c r="J9" s="228"/>
      <c r="K9" s="228"/>
      <c r="L9" s="228"/>
      <c r="M9" s="228"/>
      <c r="N9" s="228"/>
      <c r="O9" s="228"/>
      <c r="P9" s="228"/>
    </row>
    <row r="10" spans="1:16">
      <c r="C10" s="228"/>
      <c r="D10" s="228"/>
      <c r="E10" s="228"/>
      <c r="F10" s="228"/>
      <c r="G10" s="228"/>
      <c r="H10" s="228"/>
      <c r="I10" s="228"/>
      <c r="J10" s="228"/>
      <c r="K10" s="228"/>
      <c r="L10" s="228"/>
      <c r="M10" s="228"/>
      <c r="N10" s="228"/>
      <c r="O10" s="228"/>
      <c r="P10" s="228"/>
    </row>
    <row r="11" spans="1:16">
      <c r="C11" s="228"/>
      <c r="D11" s="228"/>
      <c r="E11" s="228"/>
      <c r="F11" s="228"/>
      <c r="G11" s="228"/>
      <c r="H11" s="228"/>
      <c r="I11" s="228"/>
      <c r="J11" s="228"/>
      <c r="K11" s="228"/>
      <c r="L11" s="228"/>
      <c r="M11" s="228"/>
      <c r="N11" s="228"/>
      <c r="O11" s="228"/>
      <c r="P11" s="228"/>
    </row>
    <row r="12" spans="1:16">
      <c r="A12" s="150" t="s">
        <v>221</v>
      </c>
      <c r="B12" s="160">
        <v>44669</v>
      </c>
      <c r="C12" s="228" t="s">
        <v>222</v>
      </c>
      <c r="D12" s="228"/>
      <c r="E12" s="228"/>
      <c r="F12" s="228"/>
      <c r="G12" s="228"/>
      <c r="H12" s="228"/>
      <c r="I12" s="228"/>
      <c r="J12" s="228"/>
      <c r="K12" s="228"/>
      <c r="L12" s="228"/>
      <c r="M12" s="228"/>
      <c r="N12" s="228"/>
      <c r="O12" s="228"/>
      <c r="P12" s="228"/>
    </row>
    <row r="13" spans="1:16">
      <c r="C13" t="s">
        <v>223</v>
      </c>
    </row>
    <row r="14" spans="1:16">
      <c r="C14" t="s">
        <v>224</v>
      </c>
    </row>
    <row r="15" spans="1:16">
      <c r="C15" t="s">
        <v>225</v>
      </c>
    </row>
    <row r="16" spans="1:16">
      <c r="C16" t="s">
        <v>226</v>
      </c>
    </row>
    <row r="17" spans="1:3">
      <c r="C17" s="1" t="s">
        <v>227</v>
      </c>
    </row>
    <row r="18" spans="1:3">
      <c r="C18" s="1" t="s">
        <v>228</v>
      </c>
    </row>
    <row r="19" spans="1:3">
      <c r="C19" s="1" t="s">
        <v>229</v>
      </c>
    </row>
    <row r="20" spans="1:3">
      <c r="C20" s="1" t="s">
        <v>230</v>
      </c>
    </row>
    <row r="21" spans="1:3">
      <c r="C21" s="1" t="s">
        <v>231</v>
      </c>
    </row>
    <row r="22" spans="1:3">
      <c r="C22" s="1" t="s">
        <v>232</v>
      </c>
    </row>
    <row r="23" spans="1:3">
      <c r="C23" s="1" t="s">
        <v>233</v>
      </c>
    </row>
    <row r="24" spans="1:3">
      <c r="C24" s="1" t="s">
        <v>234</v>
      </c>
    </row>
    <row r="25" spans="1:3">
      <c r="A25" s="91" t="s">
        <v>235</v>
      </c>
      <c r="B25" s="167">
        <v>45231</v>
      </c>
      <c r="C25" s="1" t="s">
        <v>236</v>
      </c>
    </row>
    <row r="26" spans="1:3">
      <c r="C26" s="1" t="s">
        <v>237</v>
      </c>
    </row>
    <row r="27" spans="1:3">
      <c r="C27" s="1" t="s">
        <v>238</v>
      </c>
    </row>
    <row r="28" spans="1:3">
      <c r="C28" s="1" t="s">
        <v>239</v>
      </c>
    </row>
    <row r="29" spans="1:3">
      <c r="C29" s="1" t="s">
        <v>240</v>
      </c>
    </row>
    <row r="30" spans="1:3">
      <c r="C30" s="1" t="s">
        <v>241</v>
      </c>
    </row>
    <row r="31" spans="1:3">
      <c r="C31" s="1" t="s">
        <v>242</v>
      </c>
    </row>
  </sheetData>
  <mergeCells count="2">
    <mergeCell ref="C4:P11"/>
    <mergeCell ref="C12:P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
  <sheetViews>
    <sheetView showGridLines="0" showRowColHeaders="0" zoomScale="90" zoomScaleNormal="90" workbookViewId="0">
      <selection activeCell="AA27" sqref="AA27"/>
    </sheetView>
  </sheetViews>
  <sheetFormatPr defaultRowHeight="13.2"/>
  <sheetData>
    <row r="6" ht="1.2" customHeight="1"/>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9"/>
  <sheetViews>
    <sheetView zoomScaleNormal="100" zoomScaleSheetLayoutView="75" workbookViewId="0">
      <selection activeCell="Q21" sqref="Q21"/>
    </sheetView>
  </sheetViews>
  <sheetFormatPr defaultRowHeight="13.2"/>
  <cols>
    <col min="1" max="1" width="6.5546875" customWidth="1"/>
    <col min="2" max="3" width="11.5546875" customWidth="1"/>
    <col min="4" max="4" width="8.6640625" customWidth="1"/>
    <col min="5" max="5" width="8.5546875" customWidth="1"/>
    <col min="6" max="6" width="9.6640625" customWidth="1"/>
    <col min="7" max="7" width="12.33203125" customWidth="1"/>
    <col min="8" max="8" width="5.44140625" customWidth="1"/>
    <col min="9" max="9" width="12.33203125" customWidth="1"/>
    <col min="10" max="10" width="11.6640625" bestFit="1" customWidth="1"/>
    <col min="12" max="12" width="14.5546875" customWidth="1"/>
  </cols>
  <sheetData>
    <row r="1" spans="1:20" ht="17.399999999999999">
      <c r="A1" s="43" t="s">
        <v>4</v>
      </c>
      <c r="N1" s="92" t="s">
        <v>5</v>
      </c>
      <c r="O1" s="93"/>
      <c r="P1" s="93"/>
      <c r="Q1" s="93"/>
      <c r="R1" s="93"/>
      <c r="S1" s="93"/>
      <c r="T1" s="94"/>
    </row>
    <row r="2" spans="1:20" ht="15.6" customHeight="1">
      <c r="A2" s="197" t="s">
        <v>6</v>
      </c>
      <c r="B2" s="197"/>
      <c r="C2" s="197"/>
      <c r="D2" s="197"/>
      <c r="E2" s="197"/>
      <c r="F2" s="197"/>
      <c r="G2" s="197"/>
      <c r="H2" s="197"/>
      <c r="I2" s="197"/>
      <c r="J2" s="197"/>
      <c r="K2" s="197"/>
      <c r="L2" s="197"/>
      <c r="N2" s="95" t="s">
        <v>7</v>
      </c>
      <c r="O2" s="179"/>
      <c r="P2" s="179"/>
      <c r="Q2" s="179"/>
      <c r="R2" s="179"/>
      <c r="S2" s="179"/>
      <c r="T2" s="96"/>
    </row>
    <row r="3" spans="1:20" ht="13.2" customHeight="1">
      <c r="A3" s="197"/>
      <c r="B3" s="197"/>
      <c r="C3" s="197"/>
      <c r="D3" s="197"/>
      <c r="E3" s="197"/>
      <c r="F3" s="197"/>
      <c r="G3" s="197"/>
      <c r="H3" s="197"/>
      <c r="I3" s="197"/>
      <c r="J3" s="197"/>
      <c r="K3" s="197"/>
      <c r="L3" s="197"/>
      <c r="N3" s="194" t="s">
        <v>8</v>
      </c>
      <c r="O3" s="195"/>
      <c r="P3" s="195"/>
      <c r="Q3" s="195"/>
      <c r="R3" s="195"/>
      <c r="S3" s="195"/>
      <c r="T3" s="196"/>
    </row>
    <row r="4" spans="1:20" ht="13.8">
      <c r="A4" s="79" t="s">
        <v>9</v>
      </c>
      <c r="B4" s="79"/>
      <c r="C4" s="79"/>
      <c r="D4" s="79"/>
      <c r="E4" s="79"/>
      <c r="F4" s="79"/>
      <c r="G4" s="79"/>
      <c r="H4" s="79"/>
      <c r="I4" s="79"/>
      <c r="J4" s="79"/>
      <c r="K4" s="79"/>
      <c r="L4" s="79"/>
      <c r="N4" s="194"/>
      <c r="O4" s="195"/>
      <c r="P4" s="195"/>
      <c r="Q4" s="195"/>
      <c r="R4" s="195"/>
      <c r="S4" s="195"/>
      <c r="T4" s="196"/>
    </row>
    <row r="5" spans="1:20" ht="13.2" customHeight="1">
      <c r="A5" s="206" t="s">
        <v>10</v>
      </c>
      <c r="B5" s="206"/>
      <c r="C5" s="207"/>
      <c r="D5" s="207"/>
      <c r="E5" s="207"/>
      <c r="F5" s="169" t="s">
        <v>11</v>
      </c>
      <c r="G5" s="3"/>
      <c r="N5" s="194" t="s">
        <v>12</v>
      </c>
      <c r="O5" s="195"/>
      <c r="P5" s="195"/>
      <c r="Q5" s="195"/>
      <c r="R5" s="195"/>
      <c r="S5" s="195"/>
      <c r="T5" s="196"/>
    </row>
    <row r="6" spans="1:20">
      <c r="A6" s="212" t="s">
        <v>13</v>
      </c>
      <c r="B6" s="212"/>
      <c r="C6" s="213"/>
      <c r="D6" s="213"/>
      <c r="E6" s="213"/>
      <c r="F6" s="213"/>
      <c r="G6" s="213"/>
      <c r="H6" s="213"/>
      <c r="I6" s="213"/>
      <c r="J6" s="213"/>
      <c r="K6" s="213"/>
      <c r="L6" s="213"/>
      <c r="N6" s="194"/>
      <c r="O6" s="195"/>
      <c r="P6" s="195"/>
      <c r="Q6" s="195"/>
      <c r="R6" s="195"/>
      <c r="S6" s="195"/>
      <c r="T6" s="196"/>
    </row>
    <row r="7" spans="1:20">
      <c r="A7" s="212"/>
      <c r="B7" s="212"/>
      <c r="C7" s="213"/>
      <c r="D7" s="213"/>
      <c r="E7" s="213"/>
      <c r="F7" s="213"/>
      <c r="G7" s="213"/>
      <c r="H7" s="213"/>
      <c r="I7" s="213"/>
      <c r="J7" s="213"/>
      <c r="K7" s="213"/>
      <c r="L7" s="213"/>
      <c r="N7" s="194"/>
      <c r="O7" s="195"/>
      <c r="P7" s="195"/>
      <c r="Q7" s="195"/>
      <c r="R7" s="195"/>
      <c r="S7" s="195"/>
      <c r="T7" s="196"/>
    </row>
    <row r="8" spans="1:20" ht="13.8" thickBot="1">
      <c r="N8" s="194"/>
      <c r="O8" s="195"/>
      <c r="P8" s="195"/>
      <c r="Q8" s="195"/>
      <c r="R8" s="195"/>
      <c r="S8" s="195"/>
      <c r="T8" s="196"/>
    </row>
    <row r="9" spans="1:20">
      <c r="A9" s="33" t="s">
        <v>14</v>
      </c>
      <c r="B9" s="34"/>
      <c r="C9" s="34"/>
      <c r="D9" s="34"/>
      <c r="E9" s="34"/>
      <c r="F9" s="33"/>
      <c r="G9" s="35"/>
      <c r="I9" s="9"/>
      <c r="J9" s="10"/>
      <c r="K9" s="10"/>
      <c r="L9" s="11"/>
      <c r="N9" s="216"/>
      <c r="O9" s="217"/>
      <c r="P9" s="217"/>
      <c r="Q9" s="217"/>
      <c r="R9" s="217"/>
      <c r="S9" s="217"/>
      <c r="T9" s="218"/>
    </row>
    <row r="10" spans="1:20">
      <c r="A10" s="36"/>
      <c r="B10" s="4"/>
      <c r="C10" s="4"/>
      <c r="D10" s="4"/>
      <c r="E10" s="4"/>
      <c r="F10" s="214" t="s">
        <v>15</v>
      </c>
      <c r="G10" s="215"/>
      <c r="I10" s="12" t="s">
        <v>16</v>
      </c>
      <c r="J10" s="8"/>
      <c r="K10" s="8"/>
      <c r="L10" s="13"/>
    </row>
    <row r="11" spans="1:20">
      <c r="A11" s="36"/>
      <c r="B11" s="4"/>
      <c r="C11" s="44" t="s">
        <v>17</v>
      </c>
      <c r="D11" s="7"/>
      <c r="E11" s="4"/>
      <c r="F11" s="208"/>
      <c r="G11" s="209"/>
      <c r="I11" s="12"/>
      <c r="J11" s="8"/>
      <c r="K11" s="8"/>
      <c r="L11" s="13"/>
    </row>
    <row r="12" spans="1:20">
      <c r="A12" s="36"/>
      <c r="B12" s="4"/>
      <c r="C12" s="170"/>
      <c r="D12" s="4"/>
      <c r="E12" s="4"/>
      <c r="F12" s="210"/>
      <c r="G12" s="211"/>
      <c r="I12" s="12"/>
      <c r="J12" s="8"/>
      <c r="K12" s="8"/>
      <c r="L12" s="13"/>
    </row>
    <row r="13" spans="1:20">
      <c r="A13" s="36"/>
      <c r="B13" s="4"/>
      <c r="C13" s="170" t="s">
        <v>18</v>
      </c>
      <c r="D13" s="41"/>
      <c r="E13" s="4" t="s">
        <v>19</v>
      </c>
      <c r="F13" s="208"/>
      <c r="G13" s="209"/>
      <c r="I13" s="12"/>
      <c r="J13" s="8"/>
      <c r="K13" s="8"/>
      <c r="L13" s="13"/>
    </row>
    <row r="14" spans="1:20">
      <c r="A14" s="36"/>
      <c r="B14" s="4"/>
      <c r="C14" s="170"/>
      <c r="D14" s="170"/>
      <c r="E14" s="4"/>
      <c r="F14" s="210"/>
      <c r="G14" s="211"/>
      <c r="I14" s="12"/>
      <c r="J14" s="8"/>
      <c r="K14" s="8"/>
      <c r="L14" s="13"/>
    </row>
    <row r="15" spans="1:20">
      <c r="A15" s="36"/>
      <c r="B15" s="4"/>
      <c r="C15" s="170" t="s">
        <v>20</v>
      </c>
      <c r="D15" s="7"/>
      <c r="E15" s="6" t="s">
        <v>21</v>
      </c>
      <c r="F15" s="208"/>
      <c r="G15" s="209"/>
      <c r="I15" s="12"/>
      <c r="J15" s="8"/>
      <c r="K15" s="8"/>
      <c r="L15" s="13"/>
    </row>
    <row r="16" spans="1:20">
      <c r="A16" s="36"/>
      <c r="B16" s="4"/>
      <c r="C16" s="170"/>
      <c r="D16" s="4"/>
      <c r="E16" s="4"/>
      <c r="F16" s="210"/>
      <c r="G16" s="211"/>
      <c r="I16" s="12" t="s">
        <v>22</v>
      </c>
      <c r="J16" s="8"/>
      <c r="K16" s="8"/>
      <c r="L16" s="13"/>
    </row>
    <row r="17" spans="1:12">
      <c r="A17" s="36"/>
      <c r="B17" s="4"/>
      <c r="C17" s="45" t="s">
        <v>23</v>
      </c>
      <c r="D17" s="7"/>
      <c r="E17" s="6" t="s">
        <v>24</v>
      </c>
      <c r="F17" s="148"/>
      <c r="G17" s="149"/>
      <c r="I17" s="12"/>
      <c r="J17" s="8"/>
      <c r="K17" s="8"/>
      <c r="L17" s="13"/>
    </row>
    <row r="18" spans="1:12">
      <c r="A18" s="36"/>
      <c r="B18" s="4"/>
      <c r="C18" s="170"/>
      <c r="D18" s="4"/>
      <c r="E18" s="4"/>
      <c r="F18" s="148"/>
      <c r="G18" s="149"/>
      <c r="I18" s="12"/>
      <c r="J18" s="8"/>
      <c r="K18" s="8"/>
      <c r="L18" s="13"/>
    </row>
    <row r="19" spans="1:12">
      <c r="A19" s="36"/>
      <c r="B19" s="4"/>
      <c r="C19" s="170" t="s">
        <v>25</v>
      </c>
      <c r="D19" s="7"/>
      <c r="E19" s="6" t="s">
        <v>24</v>
      </c>
      <c r="F19" s="208"/>
      <c r="G19" s="209"/>
      <c r="I19" s="12"/>
      <c r="J19" s="8"/>
      <c r="K19" s="8"/>
      <c r="L19" s="13"/>
    </row>
    <row r="20" spans="1:12">
      <c r="A20" s="36"/>
      <c r="B20" s="4"/>
      <c r="C20" s="170"/>
      <c r="D20" s="4"/>
      <c r="E20" s="4"/>
      <c r="F20" s="210"/>
      <c r="G20" s="211"/>
      <c r="I20" s="12"/>
      <c r="J20" s="8"/>
      <c r="K20" s="8"/>
      <c r="L20" s="13"/>
    </row>
    <row r="21" spans="1:12">
      <c r="A21" s="36"/>
      <c r="B21" s="4"/>
      <c r="C21" s="5" t="s">
        <v>26</v>
      </c>
      <c r="D21" s="82">
        <v>0.3</v>
      </c>
      <c r="E21" s="6" t="s">
        <v>24</v>
      </c>
      <c r="F21" s="36"/>
      <c r="G21" s="37"/>
      <c r="I21" s="12" t="s">
        <v>27</v>
      </c>
      <c r="J21" s="8"/>
      <c r="K21" s="8"/>
      <c r="L21" s="13"/>
    </row>
    <row r="22" spans="1:12" ht="13.8" thickBot="1">
      <c r="A22" s="38"/>
      <c r="B22" s="39"/>
      <c r="C22" s="39"/>
      <c r="D22" s="39"/>
      <c r="E22" s="39"/>
      <c r="F22" s="38"/>
      <c r="G22" s="40"/>
      <c r="I22" s="26" t="s">
        <v>28</v>
      </c>
      <c r="J22" s="8" t="s">
        <v>29</v>
      </c>
      <c r="K22" s="8"/>
      <c r="L22" s="13"/>
    </row>
    <row r="23" spans="1:12">
      <c r="I23" s="26" t="s">
        <v>30</v>
      </c>
      <c r="J23" s="8" t="s">
        <v>31</v>
      </c>
      <c r="K23" s="8"/>
      <c r="L23" s="13"/>
    </row>
    <row r="24" spans="1:12" ht="15.6">
      <c r="C24" s="49" t="s">
        <v>32</v>
      </c>
      <c r="D24" s="32" t="e">
        <f>(D13*0.25)/(D15*1.547)+1</f>
        <v>#DIV/0!</v>
      </c>
      <c r="E24" t="s">
        <v>33</v>
      </c>
      <c r="H24" s="16"/>
      <c r="I24" s="27" t="s">
        <v>34</v>
      </c>
      <c r="J24" s="8" t="s">
        <v>35</v>
      </c>
      <c r="K24" s="8"/>
      <c r="L24" s="13"/>
    </row>
    <row r="25" spans="1:12" ht="13.8" thickBot="1">
      <c r="D25" s="32"/>
      <c r="H25" s="16"/>
      <c r="I25" s="26"/>
      <c r="J25" s="8" t="s">
        <v>36</v>
      </c>
      <c r="K25" s="8"/>
      <c r="L25" s="13"/>
    </row>
    <row r="26" spans="1:12" ht="13.8" thickBot="1">
      <c r="B26" s="20"/>
      <c r="C26" s="18" t="s">
        <v>37</v>
      </c>
      <c r="D26" s="83" t="e">
        <f>(D19+(D11-1)*D17)/D11-D17</f>
        <v>#DIV/0!</v>
      </c>
      <c r="E26" s="17" t="s">
        <v>24</v>
      </c>
      <c r="F26" s="219" t="e">
        <f>IF(OR(ROUND(D26,1)&gt;D21,ROUND(D27,1)&gt;D21),"Reasonable Potential","No Reasonable Potential")</f>
        <v>#DIV/0!</v>
      </c>
      <c r="G26" s="220"/>
      <c r="I26" s="26" t="s">
        <v>38</v>
      </c>
      <c r="J26" s="8" t="s">
        <v>39</v>
      </c>
      <c r="K26" s="8"/>
      <c r="L26" s="13"/>
    </row>
    <row r="27" spans="1:12" ht="18" thickBot="1">
      <c r="B27" s="20"/>
      <c r="C27" s="18" t="s">
        <v>40</v>
      </c>
      <c r="D27" s="83" t="e">
        <f>(D19+(D24-1)*D17)/D24-D17</f>
        <v>#DIV/0!</v>
      </c>
      <c r="E27" s="17" t="s">
        <v>24</v>
      </c>
      <c r="F27" s="221"/>
      <c r="G27" s="222"/>
      <c r="I27" s="28" t="s">
        <v>41</v>
      </c>
      <c r="J27" s="29" t="s">
        <v>42</v>
      </c>
      <c r="K27" s="8"/>
      <c r="L27" s="13"/>
    </row>
    <row r="28" spans="1:12" ht="16.2" thickBot="1">
      <c r="I28" s="30" t="s">
        <v>43</v>
      </c>
      <c r="J28" s="14" t="s">
        <v>44</v>
      </c>
      <c r="K28" s="14"/>
      <c r="L28" s="15"/>
    </row>
    <row r="29" spans="1:12" ht="13.8" thickBot="1">
      <c r="B29" s="20"/>
      <c r="C29" s="21" t="s">
        <v>45</v>
      </c>
      <c r="D29" s="25" t="e">
        <f>IF(OR(F26="Reasonable Potential",F27="Reasonable Potential"),IF(D11&lt;D24,3.785412*D15*(D11*D21),3.785412*D15*D24*D21),"N/A")</f>
        <v>#DIV/0!</v>
      </c>
      <c r="E29" s="198" t="s">
        <v>46</v>
      </c>
      <c r="F29" s="198"/>
      <c r="G29" s="199"/>
    </row>
    <row r="31" spans="1:12" ht="13.8" thickBot="1"/>
    <row r="32" spans="1:12">
      <c r="B32" s="223" t="s">
        <v>47</v>
      </c>
      <c r="C32" s="224"/>
      <c r="D32" s="224"/>
      <c r="E32" s="225"/>
      <c r="F32" s="228" t="s">
        <v>48</v>
      </c>
      <c r="G32" s="228"/>
      <c r="H32" s="228"/>
      <c r="I32" s="228"/>
      <c r="J32" s="228"/>
      <c r="K32" s="228"/>
      <c r="L32" s="228"/>
    </row>
    <row r="33" spans="2:12" ht="13.2" customHeight="1">
      <c r="B33" s="226"/>
      <c r="C33" s="204"/>
      <c r="D33" s="204"/>
      <c r="E33" s="227"/>
      <c r="F33" s="228"/>
      <c r="G33" s="228"/>
      <c r="H33" s="228"/>
      <c r="I33" s="228"/>
      <c r="J33" s="228"/>
      <c r="K33" s="228"/>
      <c r="L33" s="228"/>
    </row>
    <row r="34" spans="2:12">
      <c r="B34" s="67"/>
      <c r="C34" s="204" t="e">
        <f>IF(D11&lt;D24,D15*D11*D21*3.78541,D15*D24*D21*3.78541)</f>
        <v>#DIV/0!</v>
      </c>
      <c r="D34" s="200" t="s">
        <v>46</v>
      </c>
      <c r="E34" s="201"/>
      <c r="F34" s="228"/>
      <c r="G34" s="228"/>
      <c r="H34" s="228"/>
      <c r="I34" s="228"/>
      <c r="J34" s="228"/>
      <c r="K34" s="228"/>
      <c r="L34" s="228"/>
    </row>
    <row r="35" spans="2:12" ht="13.8" thickBot="1">
      <c r="B35" s="64"/>
      <c r="C35" s="205"/>
      <c r="D35" s="202"/>
      <c r="E35" s="203"/>
      <c r="F35" s="228"/>
      <c r="G35" s="228"/>
      <c r="H35" s="228"/>
      <c r="I35" s="228"/>
      <c r="J35" s="228"/>
      <c r="K35" s="228"/>
      <c r="L35" s="228"/>
    </row>
    <row r="36" spans="2:12">
      <c r="F36" s="171"/>
      <c r="G36" s="171"/>
      <c r="H36" s="171"/>
      <c r="I36" s="171"/>
      <c r="J36" s="171"/>
      <c r="K36" s="171"/>
      <c r="L36" s="171"/>
    </row>
    <row r="39" spans="2:12">
      <c r="F39" s="1"/>
    </row>
  </sheetData>
  <mergeCells count="18">
    <mergeCell ref="B32:E33"/>
    <mergeCell ref="F32:L35"/>
    <mergeCell ref="N3:T4"/>
    <mergeCell ref="A2:L3"/>
    <mergeCell ref="E29:G29"/>
    <mergeCell ref="D34:E35"/>
    <mergeCell ref="C34:C35"/>
    <mergeCell ref="A5:B5"/>
    <mergeCell ref="C5:E5"/>
    <mergeCell ref="F19:G20"/>
    <mergeCell ref="A6:B7"/>
    <mergeCell ref="C6:L7"/>
    <mergeCell ref="F10:G10"/>
    <mergeCell ref="F15:G16"/>
    <mergeCell ref="F13:G14"/>
    <mergeCell ref="N5:T9"/>
    <mergeCell ref="F11:G12"/>
    <mergeCell ref="F26:G27"/>
  </mergeCells>
  <phoneticPr fontId="1" type="noConversion"/>
  <hyperlinks>
    <hyperlink ref="C17" r:id="rId1" tooltip="Click hyperlink for temperature criteria tables" xr:uid="{00000000-0004-0000-0200-000000000000}"/>
  </hyperlinks>
  <pageMargins left="0.75" right="0.75" top="1" bottom="1" header="0.5" footer="0.5"/>
  <pageSetup orientation="landscape" r:id="rId2"/>
  <headerFooter alignWithMargins="0"/>
  <drawing r:id="rId3"/>
  <legacyDrawing r:id="rId4"/>
  <oleObjects>
    <mc:AlternateContent xmlns:mc="http://schemas.openxmlformats.org/markup-compatibility/2006">
      <mc:Choice Requires="x14">
        <oleObject progId="Equation.3" shapeId="2051" r:id="rId5">
          <objectPr defaultSize="0" r:id="rId6">
            <anchor moveWithCells="1">
              <from>
                <xdr:col>8</xdr:col>
                <xdr:colOff>495300</xdr:colOff>
                <xdr:row>10</xdr:row>
                <xdr:rowOff>83820</xdr:rowOff>
              </from>
              <to>
                <xdr:col>11</xdr:col>
                <xdr:colOff>144780</xdr:colOff>
                <xdr:row>13</xdr:row>
                <xdr:rowOff>60960</xdr:rowOff>
              </to>
            </anchor>
          </objectPr>
        </oleObject>
      </mc:Choice>
      <mc:Fallback>
        <oleObject progId="Equation.3" shapeId="2051" r:id="rId5"/>
      </mc:Fallback>
    </mc:AlternateContent>
    <mc:AlternateContent xmlns:mc="http://schemas.openxmlformats.org/markup-compatibility/2006">
      <mc:Choice Requires="x14">
        <oleObject progId="Equation.3" shapeId="2052" r:id="rId7">
          <objectPr defaultSize="0" r:id="rId8">
            <anchor moveWithCells="1">
              <from>
                <xdr:col>8</xdr:col>
                <xdr:colOff>426720</xdr:colOff>
                <xdr:row>16</xdr:row>
                <xdr:rowOff>121920</xdr:rowOff>
              </from>
              <to>
                <xdr:col>11</xdr:col>
                <xdr:colOff>762000</xdr:colOff>
                <xdr:row>19</xdr:row>
                <xdr:rowOff>22860</xdr:rowOff>
              </to>
            </anchor>
          </objectPr>
        </oleObject>
      </mc:Choice>
      <mc:Fallback>
        <oleObject progId="Equation.3" shapeId="2052" r:id="rId7"/>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4"/>
  <sheetViews>
    <sheetView zoomScaleNormal="100" zoomScaleSheetLayoutView="75" workbookViewId="0">
      <selection activeCell="D20" sqref="D20"/>
    </sheetView>
  </sheetViews>
  <sheetFormatPr defaultRowHeight="13.2"/>
  <cols>
    <col min="1" max="1" width="6.5546875" customWidth="1"/>
    <col min="2" max="3" width="13.5546875" customWidth="1"/>
    <col min="4" max="4" width="11" customWidth="1"/>
    <col min="5" max="5" width="7.5546875" customWidth="1"/>
    <col min="6" max="6" width="9.6640625" customWidth="1"/>
    <col min="7" max="7" width="13.109375" customWidth="1"/>
    <col min="8" max="8" width="16.44140625" customWidth="1"/>
    <col min="9" max="9" width="12.33203125" customWidth="1"/>
    <col min="10" max="10" width="11.6640625" bestFit="1" customWidth="1"/>
    <col min="12" max="12" width="12" customWidth="1"/>
  </cols>
  <sheetData>
    <row r="1" spans="1:22" ht="17.399999999999999">
      <c r="A1" s="43" t="s">
        <v>49</v>
      </c>
      <c r="O1" s="97" t="s">
        <v>5</v>
      </c>
      <c r="P1" s="93"/>
      <c r="Q1" s="93"/>
      <c r="R1" s="93"/>
      <c r="S1" s="93"/>
      <c r="T1" s="93"/>
      <c r="U1" s="93"/>
      <c r="V1" s="94"/>
    </row>
    <row r="2" spans="1:22" ht="13.8">
      <c r="A2" s="79" t="s">
        <v>50</v>
      </c>
      <c r="O2" s="232" t="s">
        <v>51</v>
      </c>
      <c r="P2" s="233"/>
      <c r="Q2" s="233"/>
      <c r="R2" s="233"/>
      <c r="S2" s="233"/>
      <c r="T2" s="233"/>
      <c r="U2" s="233"/>
      <c r="V2" s="234"/>
    </row>
    <row r="3" spans="1:22" ht="13.8">
      <c r="A3" s="79" t="s">
        <v>52</v>
      </c>
      <c r="O3" s="232"/>
      <c r="P3" s="233"/>
      <c r="Q3" s="233"/>
      <c r="R3" s="233"/>
      <c r="S3" s="233"/>
      <c r="T3" s="233"/>
      <c r="U3" s="233"/>
      <c r="V3" s="234"/>
    </row>
    <row r="4" spans="1:22" ht="13.8">
      <c r="A4" s="48"/>
      <c r="O4" s="232"/>
      <c r="P4" s="233"/>
      <c r="Q4" s="233"/>
      <c r="R4" s="233"/>
      <c r="S4" s="233"/>
      <c r="T4" s="233"/>
      <c r="U4" s="233"/>
      <c r="V4" s="234"/>
    </row>
    <row r="5" spans="1:22" ht="13.2" customHeight="1">
      <c r="A5" s="206" t="s">
        <v>10</v>
      </c>
      <c r="B5" s="206"/>
      <c r="C5" s="207"/>
      <c r="D5" s="207"/>
      <c r="E5" s="207"/>
      <c r="F5" s="169" t="s">
        <v>11</v>
      </c>
      <c r="G5" s="3"/>
      <c r="O5" s="235" t="s">
        <v>53</v>
      </c>
      <c r="P5" s="236"/>
      <c r="Q5" s="236"/>
      <c r="R5" s="236"/>
      <c r="S5" s="236"/>
      <c r="T5" s="236"/>
      <c r="U5" s="236"/>
      <c r="V5" s="237"/>
    </row>
    <row r="6" spans="1:22">
      <c r="A6" s="212" t="s">
        <v>13</v>
      </c>
      <c r="B6" s="212"/>
      <c r="C6" s="213"/>
      <c r="D6" s="213"/>
      <c r="E6" s="213"/>
      <c r="F6" s="213"/>
      <c r="G6" s="213"/>
      <c r="H6" s="213"/>
      <c r="I6" s="213"/>
      <c r="J6" s="213"/>
      <c r="K6" s="213"/>
      <c r="L6" s="213"/>
      <c r="O6" s="235"/>
      <c r="P6" s="236"/>
      <c r="Q6" s="236"/>
      <c r="R6" s="236"/>
      <c r="S6" s="236"/>
      <c r="T6" s="236"/>
      <c r="U6" s="236"/>
      <c r="V6" s="237"/>
    </row>
    <row r="7" spans="1:22">
      <c r="A7" s="212"/>
      <c r="B7" s="212"/>
      <c r="C7" s="213"/>
      <c r="D7" s="213"/>
      <c r="E7" s="213"/>
      <c r="F7" s="213"/>
      <c r="G7" s="213"/>
      <c r="H7" s="213"/>
      <c r="I7" s="213"/>
      <c r="J7" s="213"/>
      <c r="K7" s="213"/>
      <c r="L7" s="213"/>
      <c r="O7" s="235"/>
      <c r="P7" s="236"/>
      <c r="Q7" s="236"/>
      <c r="R7" s="236"/>
      <c r="S7" s="236"/>
      <c r="T7" s="236"/>
      <c r="U7" s="236"/>
      <c r="V7" s="237"/>
    </row>
    <row r="8" spans="1:22" ht="13.8" thickBot="1">
      <c r="O8" s="235"/>
      <c r="P8" s="236"/>
      <c r="Q8" s="236"/>
      <c r="R8" s="236"/>
      <c r="S8" s="236"/>
      <c r="T8" s="236"/>
      <c r="U8" s="236"/>
      <c r="V8" s="237"/>
    </row>
    <row r="9" spans="1:22" ht="13.2" customHeight="1">
      <c r="A9" s="33" t="s">
        <v>14</v>
      </c>
      <c r="B9" s="34"/>
      <c r="C9" s="34"/>
      <c r="D9" s="34"/>
      <c r="E9" s="34"/>
      <c r="F9" s="33"/>
      <c r="G9" s="35"/>
      <c r="I9" s="9"/>
      <c r="J9" s="10"/>
      <c r="K9" s="10"/>
      <c r="L9" s="11"/>
      <c r="O9" s="235" t="s">
        <v>54</v>
      </c>
      <c r="P9" s="236"/>
      <c r="Q9" s="236"/>
      <c r="R9" s="236"/>
      <c r="S9" s="236"/>
      <c r="T9" s="236"/>
      <c r="U9" s="236"/>
      <c r="V9" s="237"/>
    </row>
    <row r="10" spans="1:22">
      <c r="A10" s="36"/>
      <c r="B10" s="4"/>
      <c r="C10" s="4"/>
      <c r="D10" s="4"/>
      <c r="E10" s="4"/>
      <c r="F10" s="214" t="s">
        <v>15</v>
      </c>
      <c r="G10" s="215"/>
      <c r="I10" s="12" t="s">
        <v>16</v>
      </c>
      <c r="J10" s="8"/>
      <c r="K10" s="8"/>
      <c r="L10" s="13"/>
      <c r="O10" s="235"/>
      <c r="P10" s="236"/>
      <c r="Q10" s="236"/>
      <c r="R10" s="236"/>
      <c r="S10" s="236"/>
      <c r="T10" s="236"/>
      <c r="U10" s="236"/>
      <c r="V10" s="237"/>
    </row>
    <row r="11" spans="1:22">
      <c r="A11" s="36"/>
      <c r="B11" s="4"/>
      <c r="C11" s="44" t="s">
        <v>55</v>
      </c>
      <c r="D11" s="7"/>
      <c r="E11" s="4"/>
      <c r="F11" s="208"/>
      <c r="G11" s="209"/>
      <c r="I11" s="12"/>
      <c r="J11" s="8"/>
      <c r="K11" s="8"/>
      <c r="L11" s="13"/>
      <c r="O11" s="235"/>
      <c r="P11" s="236"/>
      <c r="Q11" s="236"/>
      <c r="R11" s="236"/>
      <c r="S11" s="236"/>
      <c r="T11" s="236"/>
      <c r="U11" s="236"/>
      <c r="V11" s="237"/>
    </row>
    <row r="12" spans="1:22">
      <c r="A12" s="36"/>
      <c r="B12" s="4"/>
      <c r="C12" s="170"/>
      <c r="D12" s="4"/>
      <c r="E12" s="4"/>
      <c r="F12" s="210"/>
      <c r="G12" s="211"/>
      <c r="I12" s="12"/>
      <c r="J12" s="8"/>
      <c r="K12" s="8"/>
      <c r="L12" s="13"/>
      <c r="O12" s="235" t="s">
        <v>56</v>
      </c>
      <c r="P12" s="236"/>
      <c r="Q12" s="236"/>
      <c r="R12" s="236"/>
      <c r="S12" s="236"/>
      <c r="T12" s="236"/>
      <c r="U12" s="236"/>
      <c r="V12" s="237"/>
    </row>
    <row r="13" spans="1:22">
      <c r="A13" s="36"/>
      <c r="B13" s="4"/>
      <c r="C13" s="44" t="s">
        <v>57</v>
      </c>
      <c r="D13" s="7"/>
      <c r="E13" s="6" t="s">
        <v>24</v>
      </c>
      <c r="F13" s="208"/>
      <c r="G13" s="209"/>
      <c r="I13" s="12"/>
      <c r="J13" s="8"/>
      <c r="K13" s="8"/>
      <c r="L13" s="13"/>
      <c r="O13" s="235"/>
      <c r="P13" s="236"/>
      <c r="Q13" s="236"/>
      <c r="R13" s="236"/>
      <c r="S13" s="236"/>
      <c r="T13" s="236"/>
      <c r="U13" s="236"/>
      <c r="V13" s="237"/>
    </row>
    <row r="14" spans="1:22">
      <c r="A14" s="36"/>
      <c r="B14" s="4"/>
      <c r="C14" s="170"/>
      <c r="D14" s="4"/>
      <c r="E14" s="4"/>
      <c r="F14" s="210"/>
      <c r="G14" s="211"/>
      <c r="I14" s="12"/>
      <c r="J14" s="8"/>
      <c r="K14" s="8"/>
      <c r="L14" s="13"/>
      <c r="O14" s="235"/>
      <c r="P14" s="236"/>
      <c r="Q14" s="236"/>
      <c r="R14" s="236"/>
      <c r="S14" s="236"/>
      <c r="T14" s="236"/>
      <c r="U14" s="236"/>
      <c r="V14" s="237"/>
    </row>
    <row r="15" spans="1:22" ht="13.2" customHeight="1">
      <c r="A15" s="36"/>
      <c r="B15" s="4"/>
      <c r="C15" s="170" t="s">
        <v>58</v>
      </c>
      <c r="D15" s="7"/>
      <c r="E15" s="6" t="s">
        <v>24</v>
      </c>
      <c r="F15" s="208"/>
      <c r="G15" s="209"/>
      <c r="I15" s="12"/>
      <c r="J15" s="8"/>
      <c r="K15" s="8"/>
      <c r="L15" s="13"/>
      <c r="O15" s="235" t="s">
        <v>59</v>
      </c>
      <c r="P15" s="236"/>
      <c r="Q15" s="236"/>
      <c r="R15" s="236"/>
      <c r="S15" s="236"/>
      <c r="T15" s="236"/>
      <c r="U15" s="236"/>
      <c r="V15" s="237"/>
    </row>
    <row r="16" spans="1:22">
      <c r="A16" s="36"/>
      <c r="B16" s="4"/>
      <c r="C16" s="170"/>
      <c r="D16" s="4"/>
      <c r="E16" s="4"/>
      <c r="F16" s="210"/>
      <c r="G16" s="211"/>
      <c r="I16" s="12" t="s">
        <v>22</v>
      </c>
      <c r="J16" s="8"/>
      <c r="K16" s="8"/>
      <c r="L16" s="13"/>
      <c r="O16" s="235"/>
      <c r="P16" s="236"/>
      <c r="Q16" s="236"/>
      <c r="R16" s="236"/>
      <c r="S16" s="236"/>
      <c r="T16" s="236"/>
      <c r="U16" s="236"/>
      <c r="V16" s="237"/>
    </row>
    <row r="17" spans="1:22">
      <c r="A17" s="253" t="s">
        <v>60</v>
      </c>
      <c r="B17" s="254"/>
      <c r="C17" s="254"/>
      <c r="D17" s="7"/>
      <c r="E17" s="6" t="s">
        <v>24</v>
      </c>
      <c r="F17" s="148"/>
      <c r="G17" s="149"/>
      <c r="I17" s="12"/>
      <c r="J17" s="8"/>
      <c r="K17" s="8"/>
      <c r="L17" s="13"/>
      <c r="O17" s="235"/>
      <c r="P17" s="236"/>
      <c r="Q17" s="236"/>
      <c r="R17" s="236"/>
      <c r="S17" s="236"/>
      <c r="T17" s="236"/>
      <c r="U17" s="236"/>
      <c r="V17" s="237"/>
    </row>
    <row r="18" spans="1:22">
      <c r="A18" s="36"/>
      <c r="B18" s="4"/>
      <c r="C18" s="44"/>
      <c r="D18" s="44"/>
      <c r="E18" s="6"/>
      <c r="F18" s="148"/>
      <c r="G18" s="149"/>
      <c r="I18" s="12"/>
      <c r="J18" s="8"/>
      <c r="K18" s="8"/>
      <c r="L18" s="13"/>
      <c r="O18" s="235"/>
      <c r="P18" s="236"/>
      <c r="Q18" s="236"/>
      <c r="R18" s="236"/>
      <c r="S18" s="236"/>
      <c r="T18" s="236"/>
      <c r="U18" s="236"/>
      <c r="V18" s="237"/>
    </row>
    <row r="19" spans="1:22">
      <c r="A19" s="36"/>
      <c r="B19" s="4"/>
      <c r="C19" s="44" t="s">
        <v>61</v>
      </c>
      <c r="D19" s="7"/>
      <c r="E19" s="6" t="s">
        <v>21</v>
      </c>
      <c r="F19" s="208"/>
      <c r="G19" s="209"/>
      <c r="I19" s="12"/>
      <c r="J19" s="8"/>
      <c r="K19" s="8"/>
      <c r="L19" s="13"/>
      <c r="N19" s="2"/>
      <c r="O19" s="235"/>
      <c r="P19" s="236"/>
      <c r="Q19" s="236"/>
      <c r="R19" s="236"/>
      <c r="S19" s="236"/>
      <c r="T19" s="236"/>
      <c r="U19" s="236"/>
      <c r="V19" s="237"/>
    </row>
    <row r="20" spans="1:22" ht="13.8" thickBot="1">
      <c r="A20" s="38"/>
      <c r="B20" s="39"/>
      <c r="C20" s="39"/>
      <c r="D20" s="39"/>
      <c r="E20" s="39"/>
      <c r="F20" s="229"/>
      <c r="G20" s="230"/>
      <c r="I20" s="12"/>
      <c r="J20" s="8"/>
      <c r="K20" s="8"/>
      <c r="L20" s="13"/>
      <c r="O20" s="235"/>
      <c r="P20" s="236"/>
      <c r="Q20" s="236"/>
      <c r="R20" s="236"/>
      <c r="S20" s="236"/>
      <c r="T20" s="236"/>
      <c r="U20" s="236"/>
      <c r="V20" s="237"/>
    </row>
    <row r="21" spans="1:22" ht="13.8" thickBot="1">
      <c r="I21" s="12" t="s">
        <v>27</v>
      </c>
      <c r="J21" s="8"/>
      <c r="K21" s="8"/>
      <c r="L21" s="13"/>
      <c r="O21" s="235" t="s">
        <v>62</v>
      </c>
      <c r="P21" s="236"/>
      <c r="Q21" s="236"/>
      <c r="R21" s="236"/>
      <c r="S21" s="236"/>
      <c r="T21" s="236"/>
      <c r="U21" s="236"/>
      <c r="V21" s="237"/>
    </row>
    <row r="22" spans="1:22" ht="13.8" thickBot="1">
      <c r="B22" s="20"/>
      <c r="C22" s="18" t="s">
        <v>63</v>
      </c>
      <c r="D22" s="83" t="e">
        <f>(D15+(D11-1)*D13)/D11-D13</f>
        <v>#DIV/0!</v>
      </c>
      <c r="E22" s="17" t="s">
        <v>24</v>
      </c>
      <c r="F22" s="219" t="e">
        <f>IF(OR(ROUND(D23,1)&lt;=D17,ROUND(D22,1)&lt;=0.3),"No Reasonable Potential","Reasonable Potential")</f>
        <v>#DIV/0!</v>
      </c>
      <c r="G22" s="220"/>
      <c r="I22" s="26" t="s">
        <v>28</v>
      </c>
      <c r="J22" s="8" t="s">
        <v>29</v>
      </c>
      <c r="K22" s="8"/>
      <c r="L22" s="13"/>
      <c r="O22" s="235"/>
      <c r="P22" s="236"/>
      <c r="Q22" s="236"/>
      <c r="R22" s="236"/>
      <c r="S22" s="236"/>
      <c r="T22" s="236"/>
      <c r="U22" s="236"/>
      <c r="V22" s="237"/>
    </row>
    <row r="23" spans="1:22" ht="13.8" thickBot="1">
      <c r="B23" s="50"/>
      <c r="C23" s="21" t="s">
        <v>64</v>
      </c>
      <c r="D23" s="83" t="e">
        <f>(D15+D13*(D11-1))/D11</f>
        <v>#DIV/0!</v>
      </c>
      <c r="E23" s="17" t="s">
        <v>24</v>
      </c>
      <c r="F23" s="221"/>
      <c r="G23" s="222"/>
      <c r="I23" s="26" t="s">
        <v>30</v>
      </c>
      <c r="J23" s="8" t="s">
        <v>31</v>
      </c>
      <c r="K23" s="8"/>
      <c r="L23" s="13"/>
      <c r="O23" s="235"/>
      <c r="P23" s="236"/>
      <c r="Q23" s="236"/>
      <c r="R23" s="236"/>
      <c r="S23" s="236"/>
      <c r="T23" s="236"/>
      <c r="U23" s="236"/>
      <c r="V23" s="237"/>
    </row>
    <row r="24" spans="1:22" ht="16.2" customHeight="1" thickBot="1">
      <c r="H24" s="16"/>
      <c r="I24" s="27" t="s">
        <v>34</v>
      </c>
      <c r="J24" s="8" t="s">
        <v>35</v>
      </c>
      <c r="K24" s="8"/>
      <c r="L24" s="13"/>
      <c r="O24" s="235" t="s">
        <v>65</v>
      </c>
      <c r="P24" s="236"/>
      <c r="Q24" s="236"/>
      <c r="R24" s="236"/>
      <c r="S24" s="236"/>
      <c r="T24" s="236"/>
      <c r="U24" s="236"/>
      <c r="V24" s="237"/>
    </row>
    <row r="25" spans="1:22" ht="13.8" thickBot="1">
      <c r="B25" s="157"/>
      <c r="C25" s="21" t="s">
        <v>45</v>
      </c>
      <c r="D25" s="159" t="e">
        <f>IF(F22="Reasonable Potential",3.785412*$D$19*($D$11*0.3),"N/A")</f>
        <v>#DIV/0!</v>
      </c>
      <c r="E25" s="198" t="s">
        <v>46</v>
      </c>
      <c r="F25" s="198"/>
      <c r="G25" s="199"/>
      <c r="H25" s="16"/>
      <c r="I25" s="27"/>
      <c r="J25" s="8"/>
      <c r="K25" s="8"/>
      <c r="L25" s="13"/>
      <c r="O25" s="235"/>
      <c r="P25" s="236"/>
      <c r="Q25" s="236"/>
      <c r="R25" s="236"/>
      <c r="S25" s="236"/>
      <c r="T25" s="236"/>
      <c r="U25" s="236"/>
      <c r="V25" s="237"/>
    </row>
    <row r="26" spans="1:22" ht="13.8" thickBot="1">
      <c r="B26" s="250" t="s">
        <v>66</v>
      </c>
      <c r="C26" s="251"/>
      <c r="D26" s="251"/>
      <c r="E26" s="251"/>
      <c r="F26" s="251"/>
      <c r="G26" s="252"/>
      <c r="I26" s="26"/>
      <c r="J26" s="8" t="s">
        <v>36</v>
      </c>
      <c r="K26" s="8"/>
      <c r="L26" s="13"/>
      <c r="O26" s="235"/>
      <c r="P26" s="236"/>
      <c r="Q26" s="236"/>
      <c r="R26" s="236"/>
      <c r="S26" s="236"/>
      <c r="T26" s="236"/>
      <c r="U26" s="236"/>
      <c r="V26" s="237"/>
    </row>
    <row r="27" spans="1:22" ht="13.8" thickBot="1">
      <c r="I27" s="26" t="s">
        <v>38</v>
      </c>
      <c r="J27" s="8" t="s">
        <v>39</v>
      </c>
      <c r="K27" s="8"/>
      <c r="L27" s="13"/>
      <c r="O27" s="235"/>
      <c r="P27" s="236"/>
      <c r="Q27" s="236"/>
      <c r="R27" s="236"/>
      <c r="S27" s="236"/>
      <c r="T27" s="236"/>
      <c r="U27" s="236"/>
      <c r="V27" s="237"/>
    </row>
    <row r="28" spans="1:22" ht="17.399999999999999" customHeight="1">
      <c r="B28" s="241" t="s">
        <v>67</v>
      </c>
      <c r="C28" s="242"/>
      <c r="D28" s="242"/>
      <c r="E28" s="242"/>
      <c r="F28" s="242"/>
      <c r="G28" s="243"/>
      <c r="I28" s="28" t="s">
        <v>41</v>
      </c>
      <c r="J28" s="29" t="s">
        <v>42</v>
      </c>
      <c r="K28" s="8"/>
      <c r="L28" s="13"/>
      <c r="O28" s="235"/>
      <c r="P28" s="236"/>
      <c r="Q28" s="236"/>
      <c r="R28" s="236"/>
      <c r="S28" s="236"/>
      <c r="T28" s="236"/>
      <c r="U28" s="236"/>
      <c r="V28" s="237"/>
    </row>
    <row r="29" spans="1:22" ht="16.2" thickBot="1">
      <c r="B29" s="244"/>
      <c r="C29" s="245"/>
      <c r="D29" s="245"/>
      <c r="E29" s="245"/>
      <c r="F29" s="245"/>
      <c r="G29" s="246"/>
      <c r="I29" s="30" t="s">
        <v>43</v>
      </c>
      <c r="J29" s="14" t="s">
        <v>44</v>
      </c>
      <c r="K29" s="14"/>
      <c r="L29" s="15"/>
      <c r="O29" s="235"/>
      <c r="P29" s="236"/>
      <c r="Q29" s="236"/>
      <c r="R29" s="236"/>
      <c r="S29" s="236"/>
      <c r="T29" s="236"/>
      <c r="U29" s="236"/>
      <c r="V29" s="237"/>
    </row>
    <row r="30" spans="1:22">
      <c r="B30" s="244"/>
      <c r="C30" s="245"/>
      <c r="D30" s="245"/>
      <c r="E30" s="245"/>
      <c r="F30" s="245"/>
      <c r="G30" s="246"/>
      <c r="O30" s="235"/>
      <c r="P30" s="236"/>
      <c r="Q30" s="236"/>
      <c r="R30" s="236"/>
      <c r="S30" s="236"/>
      <c r="T30" s="236"/>
      <c r="U30" s="236"/>
      <c r="V30" s="237"/>
    </row>
    <row r="31" spans="1:22">
      <c r="B31" s="244"/>
      <c r="C31" s="245"/>
      <c r="D31" s="245"/>
      <c r="E31" s="245"/>
      <c r="F31" s="245"/>
      <c r="G31" s="246"/>
      <c r="O31" s="238"/>
      <c r="P31" s="239"/>
      <c r="Q31" s="239"/>
      <c r="R31" s="239"/>
      <c r="S31" s="239"/>
      <c r="T31" s="239"/>
      <c r="U31" s="239"/>
      <c r="V31" s="240"/>
    </row>
    <row r="32" spans="1:22">
      <c r="B32" s="244"/>
      <c r="C32" s="245"/>
      <c r="D32" s="245"/>
      <c r="E32" s="245"/>
      <c r="F32" s="245"/>
      <c r="G32" s="246"/>
      <c r="O32" s="231"/>
      <c r="P32" s="231"/>
      <c r="Q32" s="231"/>
      <c r="R32" s="231"/>
      <c r="S32" s="231"/>
      <c r="T32" s="231"/>
      <c r="U32" s="231"/>
      <c r="V32" s="231"/>
    </row>
    <row r="33" spans="1:22">
      <c r="B33" s="244"/>
      <c r="C33" s="245"/>
      <c r="D33" s="245"/>
      <c r="E33" s="245"/>
      <c r="F33" s="245"/>
      <c r="G33" s="246"/>
      <c r="O33" s="231"/>
      <c r="P33" s="231"/>
      <c r="Q33" s="231"/>
      <c r="R33" s="231"/>
      <c r="S33" s="231"/>
      <c r="T33" s="231"/>
      <c r="U33" s="231"/>
      <c r="V33" s="231"/>
    </row>
    <row r="34" spans="1:22">
      <c r="B34" s="244"/>
      <c r="C34" s="245"/>
      <c r="D34" s="245"/>
      <c r="E34" s="245"/>
      <c r="F34" s="245"/>
      <c r="G34" s="246"/>
      <c r="O34" s="231"/>
      <c r="P34" s="231"/>
      <c r="Q34" s="231"/>
      <c r="R34" s="231"/>
      <c r="S34" s="231"/>
      <c r="T34" s="231"/>
      <c r="U34" s="231"/>
      <c r="V34" s="231"/>
    </row>
    <row r="35" spans="1:22" ht="13.2" customHeight="1">
      <c r="B35" s="244"/>
      <c r="C35" s="245"/>
      <c r="D35" s="245"/>
      <c r="E35" s="245"/>
      <c r="F35" s="245"/>
      <c r="G35" s="246"/>
      <c r="H35" s="158"/>
      <c r="I35" s="158"/>
    </row>
    <row r="36" spans="1:22">
      <c r="B36" s="244"/>
      <c r="C36" s="245"/>
      <c r="D36" s="245"/>
      <c r="E36" s="245"/>
      <c r="F36" s="245"/>
      <c r="G36" s="246"/>
      <c r="H36" s="158"/>
      <c r="I36" s="158"/>
    </row>
    <row r="37" spans="1:22">
      <c r="B37" s="244"/>
      <c r="C37" s="245"/>
      <c r="D37" s="245"/>
      <c r="E37" s="245"/>
      <c r="F37" s="245"/>
      <c r="G37" s="246"/>
      <c r="H37" s="158"/>
      <c r="I37" s="158"/>
    </row>
    <row r="38" spans="1:22" ht="16.2" customHeight="1" thickBot="1">
      <c r="B38" s="247"/>
      <c r="C38" s="248"/>
      <c r="D38" s="248"/>
      <c r="E38" s="248"/>
      <c r="F38" s="248"/>
      <c r="G38" s="249"/>
      <c r="H38" s="158"/>
      <c r="I38" s="158"/>
    </row>
    <row r="39" spans="1:22">
      <c r="H39" s="158"/>
      <c r="I39" s="158"/>
    </row>
    <row r="40" spans="1:22">
      <c r="H40" s="158"/>
      <c r="I40" s="158"/>
    </row>
    <row r="41" spans="1:22">
      <c r="H41" s="158"/>
      <c r="I41" s="158"/>
    </row>
    <row r="44" spans="1:22" s="116" customFormat="1">
      <c r="A44"/>
      <c r="H44"/>
      <c r="I44"/>
    </row>
  </sheetData>
  <mergeCells count="22">
    <mergeCell ref="F19:G20"/>
    <mergeCell ref="O32:V34"/>
    <mergeCell ref="O2:V4"/>
    <mergeCell ref="O5:V8"/>
    <mergeCell ref="O9:V11"/>
    <mergeCell ref="O12:V14"/>
    <mergeCell ref="O15:V20"/>
    <mergeCell ref="O24:V31"/>
    <mergeCell ref="F22:G23"/>
    <mergeCell ref="B28:G38"/>
    <mergeCell ref="B26:G26"/>
    <mergeCell ref="O21:V23"/>
    <mergeCell ref="E25:G25"/>
    <mergeCell ref="A17:C17"/>
    <mergeCell ref="A5:B5"/>
    <mergeCell ref="C5:E5"/>
    <mergeCell ref="F15:G16"/>
    <mergeCell ref="A6:B7"/>
    <mergeCell ref="C6:L7"/>
    <mergeCell ref="F10:G10"/>
    <mergeCell ref="F11:G12"/>
    <mergeCell ref="F13:G14"/>
  </mergeCells>
  <pageMargins left="0.75" right="0.75" top="1" bottom="1" header="0.5" footer="0.5"/>
  <pageSetup orientation="landscape" r:id="rId1"/>
  <headerFooter alignWithMargins="0"/>
  <drawing r:id="rId2"/>
  <legacyDrawing r:id="rId3"/>
  <oleObjects>
    <mc:AlternateContent xmlns:mc="http://schemas.openxmlformats.org/markup-compatibility/2006">
      <mc:Choice Requires="x14">
        <oleObject progId="Equation.3" shapeId="8193" r:id="rId4">
          <objectPr defaultSize="0" r:id="rId5">
            <anchor moveWithCells="1">
              <from>
                <xdr:col>8</xdr:col>
                <xdr:colOff>495300</xdr:colOff>
                <xdr:row>10</xdr:row>
                <xdr:rowOff>83820</xdr:rowOff>
              </from>
              <to>
                <xdr:col>11</xdr:col>
                <xdr:colOff>144780</xdr:colOff>
                <xdr:row>13</xdr:row>
                <xdr:rowOff>60960</xdr:rowOff>
              </to>
            </anchor>
          </objectPr>
        </oleObject>
      </mc:Choice>
      <mc:Fallback>
        <oleObject progId="Equation.3" shapeId="8193" r:id="rId4"/>
      </mc:Fallback>
    </mc:AlternateContent>
    <mc:AlternateContent xmlns:mc="http://schemas.openxmlformats.org/markup-compatibility/2006">
      <mc:Choice Requires="x14">
        <oleObject progId="Equation.3" shapeId="8194" r:id="rId6">
          <objectPr defaultSize="0" r:id="rId7">
            <anchor moveWithCells="1">
              <from>
                <xdr:col>8</xdr:col>
                <xdr:colOff>426720</xdr:colOff>
                <xdr:row>16</xdr:row>
                <xdr:rowOff>121920</xdr:rowOff>
              </from>
              <to>
                <xdr:col>11</xdr:col>
                <xdr:colOff>762000</xdr:colOff>
                <xdr:row>19</xdr:row>
                <xdr:rowOff>22860</xdr:rowOff>
              </to>
            </anchor>
          </objectPr>
        </oleObject>
      </mc:Choice>
      <mc:Fallback>
        <oleObject progId="Equation.3" shapeId="8194"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27"/>
  <sheetViews>
    <sheetView zoomScaleNormal="100" zoomScaleSheetLayoutView="75" workbookViewId="0">
      <selection activeCell="A2" sqref="A2:M3"/>
    </sheetView>
  </sheetViews>
  <sheetFormatPr defaultRowHeight="13.2"/>
  <cols>
    <col min="1" max="1" width="6.5546875" customWidth="1"/>
    <col min="2" max="2" width="13.6640625" customWidth="1"/>
    <col min="3" max="3" width="11.5546875" customWidth="1"/>
    <col min="4" max="4" width="8.6640625" customWidth="1"/>
    <col min="5" max="5" width="9.33203125" customWidth="1"/>
    <col min="6" max="6" width="8.44140625" customWidth="1"/>
    <col min="7" max="7" width="14.88671875" customWidth="1"/>
    <col min="8" max="8" width="5.44140625" customWidth="1"/>
    <col min="9" max="9" width="12.33203125" customWidth="1"/>
    <col min="10" max="10" width="11.6640625" bestFit="1" customWidth="1"/>
    <col min="12" max="12" width="11.44140625" customWidth="1"/>
  </cols>
  <sheetData>
    <row r="1" spans="1:21" ht="17.399999999999999">
      <c r="A1" s="43" t="s">
        <v>68</v>
      </c>
      <c r="E1" s="2"/>
      <c r="O1" s="92" t="s">
        <v>69</v>
      </c>
      <c r="P1" s="93"/>
      <c r="Q1" s="93"/>
      <c r="R1" s="93"/>
      <c r="S1" s="93"/>
      <c r="T1" s="93"/>
      <c r="U1" s="94"/>
    </row>
    <row r="2" spans="1:21" ht="15.6" customHeight="1">
      <c r="A2" s="258" t="s">
        <v>70</v>
      </c>
      <c r="B2" s="258"/>
      <c r="C2" s="258"/>
      <c r="D2" s="258"/>
      <c r="E2" s="258"/>
      <c r="F2" s="258"/>
      <c r="G2" s="258"/>
      <c r="H2" s="258"/>
      <c r="I2" s="258"/>
      <c r="J2" s="258"/>
      <c r="K2" s="258"/>
      <c r="L2" s="258"/>
      <c r="M2" s="258"/>
      <c r="O2" s="95" t="s">
        <v>71</v>
      </c>
      <c r="P2" s="98"/>
      <c r="Q2" s="98"/>
      <c r="R2" s="98"/>
      <c r="S2" s="98"/>
      <c r="T2" s="98"/>
      <c r="U2" s="99"/>
    </row>
    <row r="3" spans="1:21" ht="13.95" customHeight="1">
      <c r="A3" s="258"/>
      <c r="B3" s="258"/>
      <c r="C3" s="258"/>
      <c r="D3" s="258"/>
      <c r="E3" s="258"/>
      <c r="F3" s="258"/>
      <c r="G3" s="258"/>
      <c r="H3" s="258"/>
      <c r="I3" s="258"/>
      <c r="J3" s="258"/>
      <c r="K3" s="258"/>
      <c r="L3" s="258"/>
      <c r="M3" s="258"/>
      <c r="O3" s="235" t="s">
        <v>72</v>
      </c>
      <c r="P3" s="236"/>
      <c r="Q3" s="236"/>
      <c r="R3" s="236"/>
      <c r="S3" s="236"/>
      <c r="T3" s="236"/>
      <c r="U3" s="237"/>
    </row>
    <row r="4" spans="1:21" ht="13.8">
      <c r="A4" s="79" t="s">
        <v>73</v>
      </c>
      <c r="O4" s="235"/>
      <c r="P4" s="236"/>
      <c r="Q4" s="236"/>
      <c r="R4" s="236"/>
      <c r="S4" s="236"/>
      <c r="T4" s="236"/>
      <c r="U4" s="237"/>
    </row>
    <row r="5" spans="1:21">
      <c r="A5" s="206" t="s">
        <v>10</v>
      </c>
      <c r="B5" s="206"/>
      <c r="C5" s="207"/>
      <c r="D5" s="207"/>
      <c r="E5" s="207"/>
      <c r="F5" s="169" t="s">
        <v>11</v>
      </c>
      <c r="G5" s="3"/>
      <c r="O5" s="235"/>
      <c r="P5" s="236"/>
      <c r="Q5" s="236"/>
      <c r="R5" s="236"/>
      <c r="S5" s="236"/>
      <c r="T5" s="236"/>
      <c r="U5" s="237"/>
    </row>
    <row r="6" spans="1:21">
      <c r="A6" s="212" t="s">
        <v>13</v>
      </c>
      <c r="B6" s="212"/>
      <c r="C6" s="213"/>
      <c r="D6" s="213"/>
      <c r="E6" s="213"/>
      <c r="F6" s="213"/>
      <c r="G6" s="213"/>
      <c r="H6" s="213"/>
      <c r="I6" s="213"/>
      <c r="J6" s="213"/>
      <c r="K6" s="213"/>
      <c r="L6" s="213"/>
      <c r="O6" s="235"/>
      <c r="P6" s="236"/>
      <c r="Q6" s="236"/>
      <c r="R6" s="236"/>
      <c r="S6" s="236"/>
      <c r="T6" s="236"/>
      <c r="U6" s="237"/>
    </row>
    <row r="7" spans="1:21" ht="13.8" thickBot="1">
      <c r="A7" s="212"/>
      <c r="B7" s="212"/>
      <c r="C7" s="213"/>
      <c r="D7" s="213"/>
      <c r="E7" s="213"/>
      <c r="F7" s="213"/>
      <c r="G7" s="213"/>
      <c r="H7" s="213"/>
      <c r="I7" s="213"/>
      <c r="J7" s="213"/>
      <c r="K7" s="213"/>
      <c r="L7" s="213"/>
      <c r="O7" s="235"/>
      <c r="P7" s="236"/>
      <c r="Q7" s="236"/>
      <c r="R7" s="236"/>
      <c r="S7" s="236"/>
      <c r="T7" s="236"/>
      <c r="U7" s="237"/>
    </row>
    <row r="8" spans="1:21" ht="13.2" customHeight="1">
      <c r="A8" s="33" t="s">
        <v>14</v>
      </c>
      <c r="B8" s="34"/>
      <c r="C8" s="34"/>
      <c r="D8" s="34"/>
      <c r="E8" s="34"/>
      <c r="F8" s="33"/>
      <c r="G8" s="35"/>
      <c r="I8" s="9"/>
      <c r="J8" s="10"/>
      <c r="K8" s="10"/>
      <c r="L8" s="11"/>
      <c r="O8" s="255" t="s">
        <v>74</v>
      </c>
      <c r="P8" s="256"/>
      <c r="Q8" s="256"/>
      <c r="R8" s="256"/>
      <c r="S8" s="256"/>
      <c r="T8" s="256"/>
      <c r="U8" s="257"/>
    </row>
    <row r="9" spans="1:21">
      <c r="A9" s="36"/>
      <c r="B9" s="4"/>
      <c r="C9" s="4"/>
      <c r="D9" s="4"/>
      <c r="E9" s="4"/>
      <c r="F9" s="214" t="s">
        <v>15</v>
      </c>
      <c r="G9" s="215"/>
      <c r="I9" s="12" t="s">
        <v>75</v>
      </c>
      <c r="J9" s="8"/>
      <c r="K9" s="8"/>
      <c r="L9" s="13"/>
      <c r="O9" s="255"/>
      <c r="P9" s="256"/>
      <c r="Q9" s="256"/>
      <c r="R9" s="256"/>
      <c r="S9" s="256"/>
      <c r="T9" s="256"/>
      <c r="U9" s="257"/>
    </row>
    <row r="10" spans="1:21" ht="13.2" customHeight="1">
      <c r="A10" s="36"/>
      <c r="B10" s="4"/>
      <c r="C10" s="170" t="s">
        <v>76</v>
      </c>
      <c r="D10" s="7"/>
      <c r="E10" s="4" t="s">
        <v>19</v>
      </c>
      <c r="F10" s="208"/>
      <c r="G10" s="209"/>
      <c r="I10" s="12"/>
      <c r="J10" s="8"/>
      <c r="K10" s="8"/>
      <c r="L10" s="13"/>
      <c r="O10" s="255"/>
      <c r="P10" s="256"/>
      <c r="Q10" s="256"/>
      <c r="R10" s="256"/>
      <c r="S10" s="256"/>
      <c r="T10" s="256"/>
      <c r="U10" s="257"/>
    </row>
    <row r="11" spans="1:21">
      <c r="A11" s="36"/>
      <c r="B11" s="4"/>
      <c r="C11" s="170"/>
      <c r="D11" s="4"/>
      <c r="E11" s="4"/>
      <c r="F11" s="210"/>
      <c r="G11" s="211"/>
      <c r="I11" s="12"/>
      <c r="J11" s="8"/>
      <c r="K11" s="8"/>
      <c r="L11" s="13"/>
      <c r="O11" s="255"/>
      <c r="P11" s="256"/>
      <c r="Q11" s="256"/>
      <c r="R11" s="256"/>
      <c r="S11" s="256"/>
      <c r="T11" s="256"/>
      <c r="U11" s="257"/>
    </row>
    <row r="12" spans="1:21">
      <c r="A12" s="36"/>
      <c r="B12" s="4"/>
      <c r="C12" s="44" t="s">
        <v>57</v>
      </c>
      <c r="D12" s="7"/>
      <c r="E12" s="6" t="s">
        <v>24</v>
      </c>
      <c r="F12" s="208"/>
      <c r="G12" s="209"/>
      <c r="I12" s="12"/>
      <c r="J12" s="8"/>
      <c r="K12" s="8"/>
      <c r="L12" s="13"/>
      <c r="O12" s="100" t="s">
        <v>77</v>
      </c>
      <c r="P12" s="101"/>
      <c r="Q12" s="101"/>
      <c r="R12" s="101"/>
      <c r="S12" s="101"/>
      <c r="T12" s="101"/>
      <c r="U12" s="102"/>
    </row>
    <row r="13" spans="1:21">
      <c r="A13" s="36"/>
      <c r="B13" s="4"/>
      <c r="C13" s="170"/>
      <c r="D13" s="4"/>
      <c r="E13" s="4"/>
      <c r="F13" s="210"/>
      <c r="G13" s="211"/>
      <c r="I13" s="12"/>
      <c r="J13" s="8"/>
      <c r="K13" s="8"/>
      <c r="L13" s="13"/>
    </row>
    <row r="14" spans="1:21">
      <c r="A14" s="36"/>
      <c r="B14" s="4"/>
      <c r="C14" s="170" t="s">
        <v>61</v>
      </c>
      <c r="D14" s="7"/>
      <c r="E14" s="4" t="s">
        <v>21</v>
      </c>
      <c r="F14" s="208"/>
      <c r="G14" s="209"/>
      <c r="I14" s="12" t="s">
        <v>22</v>
      </c>
      <c r="J14" s="8"/>
      <c r="K14" s="8"/>
      <c r="L14" s="13"/>
    </row>
    <row r="15" spans="1:21">
      <c r="A15" s="36"/>
      <c r="B15" s="4"/>
      <c r="C15" s="170"/>
      <c r="D15" s="4"/>
      <c r="E15" s="4"/>
      <c r="F15" s="210"/>
      <c r="G15" s="211"/>
      <c r="I15" s="12"/>
      <c r="J15" s="8"/>
      <c r="K15" s="8"/>
      <c r="L15" s="13"/>
    </row>
    <row r="16" spans="1:21">
      <c r="A16" s="36"/>
      <c r="B16" s="4"/>
      <c r="C16" s="170" t="s">
        <v>58</v>
      </c>
      <c r="D16" s="7"/>
      <c r="E16" s="6" t="s">
        <v>24</v>
      </c>
      <c r="F16" s="208"/>
      <c r="G16" s="209"/>
      <c r="I16" s="12"/>
      <c r="J16" s="8"/>
      <c r="K16" s="8"/>
      <c r="L16" s="13"/>
    </row>
    <row r="17" spans="1:12">
      <c r="A17" s="36"/>
      <c r="B17" s="4"/>
      <c r="C17" s="170"/>
      <c r="D17" s="4"/>
      <c r="E17" s="4"/>
      <c r="F17" s="210"/>
      <c r="G17" s="211"/>
      <c r="I17" s="12"/>
      <c r="J17" s="8"/>
      <c r="K17" s="8"/>
      <c r="L17" s="13"/>
    </row>
    <row r="18" spans="1:12">
      <c r="A18" s="36"/>
      <c r="B18" s="4"/>
      <c r="C18" s="5" t="s">
        <v>78</v>
      </c>
      <c r="D18" s="82">
        <v>0.3</v>
      </c>
      <c r="E18" s="6" t="s">
        <v>24</v>
      </c>
      <c r="F18" s="36"/>
      <c r="G18" s="37"/>
      <c r="I18" s="12"/>
      <c r="J18" s="8"/>
      <c r="K18" s="8"/>
      <c r="L18" s="13"/>
    </row>
    <row r="19" spans="1:12" ht="13.8" thickBot="1">
      <c r="A19" s="38"/>
      <c r="B19" s="39"/>
      <c r="C19" s="39"/>
      <c r="D19" s="39"/>
      <c r="E19" s="39"/>
      <c r="F19" s="38"/>
      <c r="G19" s="40"/>
      <c r="I19" s="12" t="s">
        <v>27</v>
      </c>
      <c r="J19" s="8"/>
      <c r="K19" s="8"/>
      <c r="L19" s="13"/>
    </row>
    <row r="20" spans="1:12">
      <c r="I20" s="12"/>
      <c r="J20" s="8"/>
      <c r="K20" s="8"/>
      <c r="L20" s="13"/>
    </row>
    <row r="21" spans="1:12">
      <c r="C21" s="31" t="s">
        <v>79</v>
      </c>
      <c r="D21" s="32" t="e">
        <f>(D10/1.548+D14)/D14</f>
        <v>#DIV/0!</v>
      </c>
      <c r="E21" t="s">
        <v>80</v>
      </c>
      <c r="I21" s="26" t="s">
        <v>28</v>
      </c>
      <c r="J21" s="8" t="s">
        <v>29</v>
      </c>
      <c r="K21" s="8"/>
      <c r="L21" s="13"/>
    </row>
    <row r="22" spans="1:12">
      <c r="I22" s="26" t="s">
        <v>30</v>
      </c>
      <c r="J22" s="8" t="s">
        <v>31</v>
      </c>
      <c r="K22" s="8"/>
      <c r="L22" s="13"/>
    </row>
    <row r="23" spans="1:12" ht="16.2" thickBot="1">
      <c r="I23" s="27" t="s">
        <v>34</v>
      </c>
      <c r="J23" s="8" t="s">
        <v>35</v>
      </c>
      <c r="K23" s="8"/>
      <c r="L23" s="13"/>
    </row>
    <row r="24" spans="1:12" ht="13.8" thickBot="1">
      <c r="B24" s="20"/>
      <c r="C24" s="18" t="s">
        <v>81</v>
      </c>
      <c r="D24" s="83" t="e">
        <f>(D16+(D21-1)*D12)/D21-D12</f>
        <v>#DIV/0!</v>
      </c>
      <c r="E24" s="17" t="s">
        <v>24</v>
      </c>
      <c r="F24" s="259" t="e">
        <f>IF(ROUND(D24,1)&lt;=D18,"No Reasonable Potential","Reasonable Potential")</f>
        <v>#DIV/0!</v>
      </c>
      <c r="G24" s="199"/>
      <c r="I24" s="26"/>
      <c r="J24" s="8" t="s">
        <v>36</v>
      </c>
      <c r="K24" s="8"/>
      <c r="L24" s="13"/>
    </row>
    <row r="25" spans="1:12" ht="13.8" thickBot="1">
      <c r="H25" s="16"/>
      <c r="I25" s="26" t="s">
        <v>38</v>
      </c>
      <c r="J25" s="8" t="s">
        <v>39</v>
      </c>
      <c r="K25" s="8"/>
      <c r="L25" s="13"/>
    </row>
    <row r="26" spans="1:12" ht="18" thickBot="1">
      <c r="B26" s="20"/>
      <c r="C26" s="21" t="s">
        <v>45</v>
      </c>
      <c r="D26" s="25" t="e">
        <f>IF(F24="Reasonable Potential",3.785412*D14*(D21*D18),"N/A")</f>
        <v>#DIV/0!</v>
      </c>
      <c r="E26" s="198" t="s">
        <v>46</v>
      </c>
      <c r="F26" s="198"/>
      <c r="G26" s="199"/>
      <c r="I26" s="28" t="s">
        <v>41</v>
      </c>
      <c r="J26" s="29" t="s">
        <v>42</v>
      </c>
      <c r="K26" s="8"/>
      <c r="L26" s="13"/>
    </row>
    <row r="27" spans="1:12" ht="16.2" thickBot="1">
      <c r="I27" s="30" t="s">
        <v>43</v>
      </c>
      <c r="J27" s="14" t="s">
        <v>44</v>
      </c>
      <c r="K27" s="14"/>
      <c r="L27" s="15"/>
    </row>
  </sheetData>
  <mergeCells count="14">
    <mergeCell ref="O3:U7"/>
    <mergeCell ref="O8:U11"/>
    <mergeCell ref="A2:M3"/>
    <mergeCell ref="E26:G26"/>
    <mergeCell ref="A5:B5"/>
    <mergeCell ref="C5:E5"/>
    <mergeCell ref="A6:B7"/>
    <mergeCell ref="C6:L7"/>
    <mergeCell ref="F9:G9"/>
    <mergeCell ref="F10:G11"/>
    <mergeCell ref="F12:G13"/>
    <mergeCell ref="F14:G15"/>
    <mergeCell ref="F16:G17"/>
    <mergeCell ref="F24:G24"/>
  </mergeCells>
  <pageMargins left="0.75" right="0.75" top="1" bottom="1" header="0.5" footer="0.5"/>
  <pageSetup orientation="landscape" r:id="rId1"/>
  <headerFooter alignWithMargins="0"/>
  <drawing r:id="rId2"/>
  <legacyDrawing r:id="rId3"/>
  <oleObjects>
    <mc:AlternateContent xmlns:mc="http://schemas.openxmlformats.org/markup-compatibility/2006">
      <mc:Choice Requires="x14">
        <oleObject progId="Equation.3" shapeId="7169" r:id="rId4">
          <objectPr defaultSize="0" autoPict="0" r:id="rId5">
            <anchor moveWithCells="1">
              <from>
                <xdr:col>8</xdr:col>
                <xdr:colOff>434340</xdr:colOff>
                <xdr:row>9</xdr:row>
                <xdr:rowOff>30480</xdr:rowOff>
              </from>
              <to>
                <xdr:col>11</xdr:col>
                <xdr:colOff>640080</xdr:colOff>
                <xdr:row>12</xdr:row>
                <xdr:rowOff>137160</xdr:rowOff>
              </to>
            </anchor>
          </objectPr>
        </oleObject>
      </mc:Choice>
      <mc:Fallback>
        <oleObject progId="Equation.3" shapeId="7169" r:id="rId4"/>
      </mc:Fallback>
    </mc:AlternateContent>
    <mc:AlternateContent xmlns:mc="http://schemas.openxmlformats.org/markup-compatibility/2006">
      <mc:Choice Requires="x14">
        <oleObject progId="Equation.3" shapeId="7170" r:id="rId6">
          <objectPr defaultSize="0" autoPict="0" r:id="rId7">
            <anchor moveWithCells="1">
              <from>
                <xdr:col>8</xdr:col>
                <xdr:colOff>312420</xdr:colOff>
                <xdr:row>14</xdr:row>
                <xdr:rowOff>129540</xdr:rowOff>
              </from>
              <to>
                <xdr:col>11</xdr:col>
                <xdr:colOff>678180</xdr:colOff>
                <xdr:row>17</xdr:row>
                <xdr:rowOff>38100</xdr:rowOff>
              </to>
            </anchor>
          </objectPr>
        </oleObject>
      </mc:Choice>
      <mc:Fallback>
        <oleObject progId="Equation.3" shapeId="7170"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ED3C9-68F6-420D-836B-CE3843EF60EB}">
  <dimension ref="A1:T28"/>
  <sheetViews>
    <sheetView zoomScale="110" zoomScaleNormal="110" zoomScaleSheetLayoutView="75" workbookViewId="0">
      <selection activeCell="A26" sqref="A26:F28"/>
    </sheetView>
  </sheetViews>
  <sheetFormatPr defaultRowHeight="13.2"/>
  <cols>
    <col min="1" max="1" width="16.6640625" customWidth="1"/>
    <col min="2" max="3" width="14.5546875" customWidth="1"/>
    <col min="4" max="4" width="7.33203125" customWidth="1"/>
    <col min="5" max="5" width="5" customWidth="1"/>
    <col min="6" max="6" width="8.44140625" customWidth="1"/>
    <col min="7" max="7" width="14.88671875" customWidth="1"/>
    <col min="8" max="8" width="5.44140625" customWidth="1"/>
    <col min="9" max="9" width="12.33203125" customWidth="1"/>
    <col min="10" max="10" width="11.6640625" bestFit="1" customWidth="1"/>
    <col min="12" max="12" width="11.33203125" customWidth="1"/>
    <col min="17" max="17" width="8.88671875" customWidth="1"/>
  </cols>
  <sheetData>
    <row r="1" spans="1:20" ht="17.399999999999999">
      <c r="A1" s="43" t="s">
        <v>82</v>
      </c>
      <c r="E1" s="2"/>
      <c r="N1" s="97" t="s">
        <v>5</v>
      </c>
      <c r="O1" s="93"/>
      <c r="P1" s="93"/>
      <c r="Q1" s="93"/>
      <c r="R1" s="93"/>
      <c r="S1" s="93"/>
      <c r="T1" s="94"/>
    </row>
    <row r="2" spans="1:20" ht="15.6" customHeight="1">
      <c r="A2" s="269" t="s">
        <v>83</v>
      </c>
      <c r="B2" s="269"/>
      <c r="C2" s="269"/>
      <c r="D2" s="269"/>
      <c r="E2" s="269"/>
      <c r="F2" s="269"/>
      <c r="G2" s="269"/>
      <c r="H2" s="269"/>
      <c r="I2" s="269"/>
      <c r="J2" s="269"/>
      <c r="K2" s="269"/>
      <c r="L2" s="269"/>
      <c r="N2" s="103" t="s">
        <v>84</v>
      </c>
      <c r="T2" s="104"/>
    </row>
    <row r="3" spans="1:20" ht="13.95" customHeight="1">
      <c r="A3" s="269"/>
      <c r="B3" s="269"/>
      <c r="C3" s="269"/>
      <c r="D3" s="269"/>
      <c r="E3" s="269"/>
      <c r="F3" s="269"/>
      <c r="G3" s="269"/>
      <c r="H3" s="269"/>
      <c r="I3" s="269"/>
      <c r="J3" s="269"/>
      <c r="K3" s="269"/>
      <c r="L3" s="269"/>
      <c r="N3" s="285" t="s">
        <v>85</v>
      </c>
      <c r="O3" s="231"/>
      <c r="P3" s="231"/>
      <c r="Q3" s="231"/>
      <c r="R3" s="231"/>
      <c r="S3" s="231"/>
      <c r="T3" s="286"/>
    </row>
    <row r="4" spans="1:20" ht="13.8">
      <c r="A4" s="79" t="s">
        <v>73</v>
      </c>
      <c r="N4" s="285"/>
      <c r="O4" s="231"/>
      <c r="P4" s="231"/>
      <c r="Q4" s="231"/>
      <c r="R4" s="231"/>
      <c r="S4" s="231"/>
      <c r="T4" s="286"/>
    </row>
    <row r="5" spans="1:20">
      <c r="A5" s="206" t="s">
        <v>10</v>
      </c>
      <c r="B5" s="206"/>
      <c r="C5" s="207"/>
      <c r="D5" s="207"/>
      <c r="E5" s="207"/>
      <c r="F5" s="169" t="s">
        <v>11</v>
      </c>
      <c r="G5" s="3"/>
      <c r="N5" s="285"/>
      <c r="O5" s="231"/>
      <c r="P5" s="231"/>
      <c r="Q5" s="231"/>
      <c r="R5" s="231"/>
      <c r="S5" s="231"/>
      <c r="T5" s="286"/>
    </row>
    <row r="6" spans="1:20">
      <c r="A6" s="212" t="s">
        <v>13</v>
      </c>
      <c r="B6" s="212"/>
      <c r="C6" s="213"/>
      <c r="D6" s="213"/>
      <c r="E6" s="213"/>
      <c r="F6" s="213"/>
      <c r="G6" s="213"/>
      <c r="H6" s="213"/>
      <c r="I6" s="213"/>
      <c r="J6" s="213"/>
      <c r="K6" s="213"/>
      <c r="L6" s="213"/>
      <c r="N6" s="285"/>
      <c r="O6" s="231"/>
      <c r="P6" s="231"/>
      <c r="Q6" s="231"/>
      <c r="R6" s="231"/>
      <c r="S6" s="231"/>
      <c r="T6" s="286"/>
    </row>
    <row r="7" spans="1:20" ht="13.8" thickBot="1">
      <c r="A7" s="212"/>
      <c r="B7" s="212"/>
      <c r="C7" s="213"/>
      <c r="D7" s="213"/>
      <c r="E7" s="213"/>
      <c r="F7" s="213"/>
      <c r="G7" s="213"/>
      <c r="H7" s="213"/>
      <c r="I7" s="213"/>
      <c r="J7" s="213"/>
      <c r="K7" s="213"/>
      <c r="L7" s="213"/>
      <c r="N7" s="285"/>
      <c r="O7" s="231"/>
      <c r="P7" s="231"/>
      <c r="Q7" s="231"/>
      <c r="R7" s="231"/>
      <c r="S7" s="231"/>
      <c r="T7" s="286"/>
    </row>
    <row r="8" spans="1:20">
      <c r="A8" s="33" t="s">
        <v>14</v>
      </c>
      <c r="B8" s="34"/>
      <c r="C8" s="34"/>
      <c r="D8" s="34"/>
      <c r="E8" s="34"/>
      <c r="F8" s="33"/>
      <c r="G8" s="35"/>
      <c r="I8" s="9"/>
      <c r="J8" s="10"/>
      <c r="K8" s="10"/>
      <c r="L8" s="11"/>
      <c r="N8" s="285"/>
      <c r="O8" s="231"/>
      <c r="P8" s="231"/>
      <c r="Q8" s="231"/>
      <c r="R8" s="231"/>
      <c r="S8" s="231"/>
      <c r="T8" s="286"/>
    </row>
    <row r="9" spans="1:20">
      <c r="A9" s="36"/>
      <c r="B9" s="4"/>
      <c r="C9" s="4"/>
      <c r="D9" s="4"/>
      <c r="E9" s="4"/>
      <c r="F9" s="214" t="s">
        <v>15</v>
      </c>
      <c r="G9" s="215"/>
      <c r="I9" s="12" t="s">
        <v>75</v>
      </c>
      <c r="J9" s="8"/>
      <c r="K9" s="8"/>
      <c r="L9" s="13"/>
      <c r="N9" s="285"/>
      <c r="O9" s="231"/>
      <c r="P9" s="231"/>
      <c r="Q9" s="231"/>
      <c r="R9" s="231"/>
      <c r="S9" s="231"/>
      <c r="T9" s="286"/>
    </row>
    <row r="10" spans="1:20">
      <c r="A10" s="36"/>
      <c r="B10" s="4"/>
      <c r="C10" s="170" t="s">
        <v>86</v>
      </c>
      <c r="D10" s="7"/>
      <c r="E10" s="4" t="s">
        <v>19</v>
      </c>
      <c r="F10" s="208"/>
      <c r="G10" s="209"/>
      <c r="I10" s="12"/>
      <c r="J10" s="8"/>
      <c r="K10" s="8"/>
      <c r="L10" s="13"/>
      <c r="N10" s="285"/>
      <c r="O10" s="231"/>
      <c r="P10" s="231"/>
      <c r="Q10" s="231"/>
      <c r="R10" s="231"/>
      <c r="S10" s="231"/>
      <c r="T10" s="286"/>
    </row>
    <row r="11" spans="1:20">
      <c r="A11" s="36"/>
      <c r="B11" s="4"/>
      <c r="C11" s="170"/>
      <c r="D11" s="4"/>
      <c r="E11" s="4"/>
      <c r="F11" s="210"/>
      <c r="G11" s="211"/>
      <c r="I11" s="12"/>
      <c r="J11" s="8"/>
      <c r="K11" s="8"/>
      <c r="L11" s="13"/>
      <c r="N11" s="285"/>
      <c r="O11" s="231"/>
      <c r="P11" s="231"/>
      <c r="Q11" s="231"/>
      <c r="R11" s="231"/>
      <c r="S11" s="231"/>
      <c r="T11" s="286"/>
    </row>
    <row r="12" spans="1:20">
      <c r="A12" s="36"/>
      <c r="B12" s="4"/>
      <c r="C12" s="44" t="s">
        <v>57</v>
      </c>
      <c r="D12" s="7"/>
      <c r="E12" s="6" t="s">
        <v>24</v>
      </c>
      <c r="F12" s="208"/>
      <c r="G12" s="209"/>
      <c r="I12" s="12"/>
      <c r="J12" s="8"/>
      <c r="K12" s="8"/>
      <c r="L12" s="13"/>
      <c r="N12" s="285"/>
      <c r="O12" s="231"/>
      <c r="P12" s="231"/>
      <c r="Q12" s="231"/>
      <c r="R12" s="231"/>
      <c r="S12" s="231"/>
      <c r="T12" s="286"/>
    </row>
    <row r="13" spans="1:20">
      <c r="A13" s="36"/>
      <c r="B13" s="4"/>
      <c r="C13" s="170"/>
      <c r="D13" s="4"/>
      <c r="E13" s="4"/>
      <c r="F13" s="210"/>
      <c r="G13" s="211"/>
      <c r="I13" s="12"/>
      <c r="J13" s="8"/>
      <c r="K13" s="8"/>
      <c r="L13" s="13"/>
      <c r="N13" s="285"/>
      <c r="O13" s="231"/>
      <c r="P13" s="231"/>
      <c r="Q13" s="231"/>
      <c r="R13" s="231"/>
      <c r="S13" s="231"/>
      <c r="T13" s="286"/>
    </row>
    <row r="14" spans="1:20">
      <c r="A14" s="36"/>
      <c r="B14" s="4"/>
      <c r="C14" s="170" t="s">
        <v>61</v>
      </c>
      <c r="D14" s="7"/>
      <c r="E14" s="4" t="s">
        <v>21</v>
      </c>
      <c r="F14" s="208"/>
      <c r="G14" s="209"/>
      <c r="I14" s="12" t="s">
        <v>22</v>
      </c>
      <c r="J14" s="8"/>
      <c r="K14" s="8"/>
      <c r="L14" s="13"/>
      <c r="N14" s="279" t="s">
        <v>87</v>
      </c>
      <c r="O14" s="280"/>
      <c r="P14" s="280"/>
      <c r="Q14" s="280"/>
      <c r="R14" s="280"/>
      <c r="S14" s="280"/>
      <c r="T14" s="281"/>
    </row>
    <row r="15" spans="1:20">
      <c r="A15" s="36"/>
      <c r="B15" s="4"/>
      <c r="C15" s="170"/>
      <c r="D15" s="4"/>
      <c r="E15" s="4"/>
      <c r="F15" s="210"/>
      <c r="G15" s="211"/>
      <c r="I15" s="12"/>
      <c r="J15" s="8"/>
      <c r="K15" s="8"/>
      <c r="L15" s="13"/>
      <c r="N15" s="279"/>
      <c r="O15" s="280"/>
      <c r="P15" s="280"/>
      <c r="Q15" s="280"/>
      <c r="R15" s="280"/>
      <c r="S15" s="280"/>
      <c r="T15" s="281"/>
    </row>
    <row r="16" spans="1:20">
      <c r="A16" s="36"/>
      <c r="B16" s="4"/>
      <c r="C16" s="170" t="s">
        <v>58</v>
      </c>
      <c r="D16" s="7"/>
      <c r="E16" s="6" t="s">
        <v>24</v>
      </c>
      <c r="F16" s="208"/>
      <c r="G16" s="209"/>
      <c r="I16" s="12"/>
      <c r="J16" s="8"/>
      <c r="K16" s="8"/>
      <c r="L16" s="13"/>
      <c r="N16" s="279"/>
      <c r="O16" s="280"/>
      <c r="P16" s="280"/>
      <c r="Q16" s="280"/>
      <c r="R16" s="280"/>
      <c r="S16" s="280"/>
      <c r="T16" s="281"/>
    </row>
    <row r="17" spans="1:20">
      <c r="A17" s="36"/>
      <c r="B17" s="4"/>
      <c r="C17" s="170"/>
      <c r="D17" s="4"/>
      <c r="E17" s="4"/>
      <c r="F17" s="210"/>
      <c r="G17" s="211"/>
      <c r="I17" s="12"/>
      <c r="J17" s="8"/>
      <c r="K17" s="8"/>
      <c r="L17" s="13"/>
      <c r="N17" s="282"/>
      <c r="O17" s="283"/>
      <c r="P17" s="283"/>
      <c r="Q17" s="283"/>
      <c r="R17" s="283"/>
      <c r="S17" s="283"/>
      <c r="T17" s="284"/>
    </row>
    <row r="18" spans="1:20" ht="13.8">
      <c r="A18" s="36"/>
      <c r="B18" s="4"/>
      <c r="C18" s="84" t="s">
        <v>88</v>
      </c>
      <c r="D18" s="154">
        <v>0.5</v>
      </c>
      <c r="E18" s="6" t="s">
        <v>24</v>
      </c>
      <c r="F18" s="287" t="s">
        <v>89</v>
      </c>
      <c r="G18" s="288"/>
      <c r="I18" s="12"/>
      <c r="J18" s="8"/>
      <c r="K18" s="8"/>
      <c r="L18" s="13"/>
    </row>
    <row r="19" spans="1:20" ht="14.4" thickBot="1">
      <c r="A19" s="38"/>
      <c r="B19" s="39"/>
      <c r="C19" s="151" t="s">
        <v>90</v>
      </c>
      <c r="D19" s="155">
        <v>1</v>
      </c>
      <c r="E19" s="142" t="s">
        <v>24</v>
      </c>
      <c r="F19" s="289"/>
      <c r="G19" s="290"/>
      <c r="I19" s="12" t="s">
        <v>27</v>
      </c>
      <c r="J19" s="8"/>
      <c r="K19" s="8"/>
      <c r="L19" s="13"/>
      <c r="N19" s="270" t="s">
        <v>91</v>
      </c>
      <c r="O19" s="271"/>
      <c r="P19" s="271"/>
      <c r="Q19" s="271"/>
      <c r="R19" s="271"/>
      <c r="S19" s="271"/>
      <c r="T19" s="272"/>
    </row>
    <row r="20" spans="1:20">
      <c r="I20" s="12"/>
      <c r="J20" s="8"/>
      <c r="K20" s="8"/>
      <c r="L20" s="13"/>
      <c r="N20" s="273"/>
      <c r="O20" s="274"/>
      <c r="P20" s="274"/>
      <c r="Q20" s="274"/>
      <c r="R20" s="274"/>
      <c r="S20" s="274"/>
      <c r="T20" s="275"/>
    </row>
    <row r="21" spans="1:20">
      <c r="C21" s="31" t="s">
        <v>79</v>
      </c>
      <c r="D21" s="32" t="e">
        <f>(D10/1.548+D14)/D14</f>
        <v>#DIV/0!</v>
      </c>
      <c r="E21" t="s">
        <v>80</v>
      </c>
      <c r="I21" s="26" t="s">
        <v>28</v>
      </c>
      <c r="J21" s="8" t="s">
        <v>29</v>
      </c>
      <c r="K21" s="8"/>
      <c r="L21" s="13"/>
      <c r="N21" s="273"/>
      <c r="O21" s="274"/>
      <c r="P21" s="274"/>
      <c r="Q21" s="274"/>
      <c r="R21" s="274"/>
      <c r="S21" s="274"/>
      <c r="T21" s="275"/>
    </row>
    <row r="22" spans="1:20" ht="13.8" thickBot="1">
      <c r="I22" s="26" t="s">
        <v>30</v>
      </c>
      <c r="J22" s="8" t="s">
        <v>31</v>
      </c>
      <c r="K22" s="8"/>
      <c r="L22" s="13"/>
      <c r="N22" s="273"/>
      <c r="O22" s="274"/>
      <c r="P22" s="274"/>
      <c r="Q22" s="274"/>
      <c r="R22" s="274"/>
      <c r="S22" s="274"/>
      <c r="T22" s="275"/>
    </row>
    <row r="23" spans="1:20" ht="16.2" thickBot="1">
      <c r="A23" s="152"/>
      <c r="B23" s="181"/>
      <c r="C23" s="156" t="s">
        <v>92</v>
      </c>
      <c r="D23" s="182" t="e">
        <f>IF(D12&gt;10,(D16+(D21-1)*D12)/D21-D12,(D16+(D21-1)*10)/D21-10)</f>
        <v>#DIV/0!</v>
      </c>
      <c r="E23" s="153" t="s">
        <v>24</v>
      </c>
      <c r="F23" s="198" t="e">
        <f>IF(ROUND(D23,1)&lt;=D18,"No Reasonable Potential","Reasonable Potential")</f>
        <v>#DIV/0!</v>
      </c>
      <c r="G23" s="199"/>
      <c r="I23" s="27" t="s">
        <v>34</v>
      </c>
      <c r="J23" s="8" t="s">
        <v>35</v>
      </c>
      <c r="K23" s="8"/>
      <c r="L23" s="13"/>
      <c r="N23" s="273"/>
      <c r="O23" s="274"/>
      <c r="P23" s="274"/>
      <c r="Q23" s="274"/>
      <c r="R23" s="274"/>
      <c r="S23" s="274"/>
      <c r="T23" s="275"/>
    </row>
    <row r="24" spans="1:20" ht="14.4" thickBot="1">
      <c r="A24" s="152"/>
      <c r="B24" s="181"/>
      <c r="C24" s="156" t="s">
        <v>93</v>
      </c>
      <c r="D24" s="182" t="e">
        <f>IF(D12&gt;=10,"N/A",(D16+(D21-1)*D12)/D21-D12)</f>
        <v>#DIV/0!</v>
      </c>
      <c r="E24" s="153" t="s">
        <v>24</v>
      </c>
      <c r="F24" s="198" t="e">
        <f>IF(D24="N/A","N/A",(IF(ROUND(D24,1)&lt;=D19,"No Reasonable Potential","Reasonable Potential")))</f>
        <v>#DIV/0!</v>
      </c>
      <c r="G24" s="199"/>
      <c r="I24" s="26"/>
      <c r="J24" s="8" t="s">
        <v>36</v>
      </c>
      <c r="K24" s="8"/>
      <c r="L24" s="13"/>
      <c r="N24" s="276"/>
      <c r="O24" s="277"/>
      <c r="P24" s="277"/>
      <c r="Q24" s="277"/>
      <c r="R24" s="277"/>
      <c r="S24" s="277"/>
      <c r="T24" s="278"/>
    </row>
    <row r="25" spans="1:20" ht="13.8" thickBot="1">
      <c r="H25" s="16"/>
      <c r="I25" s="26" t="s">
        <v>38</v>
      </c>
      <c r="J25" s="8" t="s">
        <v>39</v>
      </c>
      <c r="K25" s="8"/>
      <c r="L25" s="13"/>
    </row>
    <row r="26" spans="1:20" ht="17.399999999999999">
      <c r="A26" s="260" t="s">
        <v>94</v>
      </c>
      <c r="B26" s="261"/>
      <c r="C26" s="261"/>
      <c r="D26" s="261"/>
      <c r="E26" s="261"/>
      <c r="F26" s="262"/>
      <c r="I26" s="28" t="s">
        <v>41</v>
      </c>
      <c r="J26" s="29" t="s">
        <v>42</v>
      </c>
      <c r="K26" s="8"/>
      <c r="L26" s="13"/>
    </row>
    <row r="27" spans="1:20" ht="16.2" thickBot="1">
      <c r="A27" s="263"/>
      <c r="B27" s="264"/>
      <c r="C27" s="264"/>
      <c r="D27" s="264"/>
      <c r="E27" s="264"/>
      <c r="F27" s="265"/>
      <c r="I27" s="30" t="s">
        <v>43</v>
      </c>
      <c r="J27" s="14" t="s">
        <v>44</v>
      </c>
      <c r="K27" s="14"/>
      <c r="L27" s="15"/>
    </row>
    <row r="28" spans="1:20" ht="13.8" thickBot="1">
      <c r="A28" s="266"/>
      <c r="B28" s="267"/>
      <c r="C28" s="267"/>
      <c r="D28" s="267"/>
      <c r="E28" s="267"/>
      <c r="F28" s="268"/>
    </row>
  </sheetData>
  <mergeCells count="17">
    <mergeCell ref="F18:G19"/>
    <mergeCell ref="F23:G23"/>
    <mergeCell ref="A26:F28"/>
    <mergeCell ref="A2:L3"/>
    <mergeCell ref="F24:G24"/>
    <mergeCell ref="N19:T24"/>
    <mergeCell ref="F14:G15"/>
    <mergeCell ref="N14:T17"/>
    <mergeCell ref="N3:T13"/>
    <mergeCell ref="A5:B5"/>
    <mergeCell ref="C5:E5"/>
    <mergeCell ref="A6:B7"/>
    <mergeCell ref="C6:L7"/>
    <mergeCell ref="F9:G9"/>
    <mergeCell ref="F10:G11"/>
    <mergeCell ref="F12:G13"/>
    <mergeCell ref="F16:G17"/>
  </mergeCells>
  <pageMargins left="0.75" right="0.75" top="1" bottom="1" header="0.5" footer="0.5"/>
  <pageSetup orientation="landscape" r:id="rId1"/>
  <headerFooter alignWithMargins="0"/>
  <drawing r:id="rId2"/>
  <legacyDrawing r:id="rId3"/>
  <oleObjects>
    <mc:AlternateContent xmlns:mc="http://schemas.openxmlformats.org/markup-compatibility/2006">
      <mc:Choice Requires="x14">
        <oleObject progId="Equation.3" shapeId="35841" r:id="rId4">
          <objectPr defaultSize="0" autoPict="0" r:id="rId5">
            <anchor moveWithCells="1">
              <from>
                <xdr:col>8</xdr:col>
                <xdr:colOff>358140</xdr:colOff>
                <xdr:row>9</xdr:row>
                <xdr:rowOff>91440</xdr:rowOff>
              </from>
              <to>
                <xdr:col>11</xdr:col>
                <xdr:colOff>556260</xdr:colOff>
                <xdr:row>13</xdr:row>
                <xdr:rowOff>22860</xdr:rowOff>
              </to>
            </anchor>
          </objectPr>
        </oleObject>
      </mc:Choice>
      <mc:Fallback>
        <oleObject progId="Equation.3" shapeId="35841" r:id="rId4"/>
      </mc:Fallback>
    </mc:AlternateContent>
    <mc:AlternateContent xmlns:mc="http://schemas.openxmlformats.org/markup-compatibility/2006">
      <mc:Choice Requires="x14">
        <oleObject progId="Equation.3" shapeId="35842" r:id="rId6">
          <objectPr defaultSize="0" r:id="rId7">
            <anchor moveWithCells="1">
              <from>
                <xdr:col>8</xdr:col>
                <xdr:colOff>259080</xdr:colOff>
                <xdr:row>15</xdr:row>
                <xdr:rowOff>0</xdr:rowOff>
              </from>
              <to>
                <xdr:col>11</xdr:col>
                <xdr:colOff>579120</xdr:colOff>
                <xdr:row>17</xdr:row>
                <xdr:rowOff>76200</xdr:rowOff>
              </to>
            </anchor>
          </objectPr>
        </oleObject>
      </mc:Choice>
      <mc:Fallback>
        <oleObject progId="Equation.3" shapeId="35842"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0"/>
  <sheetViews>
    <sheetView zoomScaleNormal="100" zoomScaleSheetLayoutView="75" workbookViewId="0">
      <selection activeCell="C35" sqref="C35"/>
    </sheetView>
  </sheetViews>
  <sheetFormatPr defaultRowHeight="13.2"/>
  <cols>
    <col min="1" max="1" width="6.5546875" customWidth="1"/>
    <col min="2" max="3" width="11.5546875" customWidth="1"/>
    <col min="4" max="4" width="8.6640625" customWidth="1"/>
    <col min="5" max="5" width="7.5546875" customWidth="1"/>
    <col min="6" max="6" width="9.6640625" customWidth="1"/>
    <col min="7" max="7" width="13.109375" customWidth="1"/>
    <col min="8" max="8" width="5.44140625" customWidth="1"/>
    <col min="9" max="9" width="12.33203125" customWidth="1"/>
    <col min="10" max="10" width="11.6640625" bestFit="1" customWidth="1"/>
    <col min="12" max="12" width="12" customWidth="1"/>
  </cols>
  <sheetData>
    <row r="1" spans="1:21" ht="17.399999999999999">
      <c r="A1" s="43" t="s">
        <v>95</v>
      </c>
      <c r="O1" s="1" t="s">
        <v>69</v>
      </c>
    </row>
    <row r="2" spans="1:21" ht="15.6" customHeight="1">
      <c r="A2" s="46" t="s">
        <v>96</v>
      </c>
      <c r="O2" s="231" t="s">
        <v>97</v>
      </c>
      <c r="P2" s="231"/>
      <c r="Q2" s="231"/>
      <c r="R2" s="231"/>
      <c r="S2" s="231"/>
      <c r="T2" s="231"/>
      <c r="U2" s="231"/>
    </row>
    <row r="3" spans="1:21" ht="13.8">
      <c r="A3" s="48" t="s">
        <v>98</v>
      </c>
      <c r="O3" s="231"/>
      <c r="P3" s="231"/>
      <c r="Q3" s="231"/>
      <c r="R3" s="231"/>
      <c r="S3" s="231"/>
      <c r="T3" s="231"/>
      <c r="U3" s="231"/>
    </row>
    <row r="4" spans="1:21" ht="13.8">
      <c r="A4" s="48"/>
      <c r="O4" s="231"/>
      <c r="P4" s="231"/>
      <c r="Q4" s="231"/>
      <c r="R4" s="231"/>
      <c r="S4" s="231"/>
      <c r="T4" s="231"/>
      <c r="U4" s="231"/>
    </row>
    <row r="5" spans="1:21">
      <c r="A5" s="293" t="s">
        <v>99</v>
      </c>
      <c r="B5" s="294"/>
      <c r="C5" s="294"/>
      <c r="D5" s="294"/>
      <c r="E5" s="294"/>
      <c r="F5" s="294"/>
      <c r="G5" s="294"/>
      <c r="H5" s="294"/>
      <c r="I5" s="294"/>
      <c r="J5" s="294"/>
      <c r="K5" s="294"/>
      <c r="L5" s="295"/>
      <c r="O5" s="231"/>
      <c r="P5" s="231"/>
      <c r="Q5" s="231"/>
      <c r="R5" s="231"/>
      <c r="S5" s="231"/>
      <c r="T5" s="231"/>
      <c r="U5" s="231"/>
    </row>
    <row r="6" spans="1:21" ht="13.2" customHeight="1">
      <c r="A6" s="296"/>
      <c r="B6" s="297"/>
      <c r="C6" s="297"/>
      <c r="D6" s="297"/>
      <c r="E6" s="297"/>
      <c r="F6" s="297"/>
      <c r="G6" s="297"/>
      <c r="H6" s="297"/>
      <c r="I6" s="297"/>
      <c r="J6" s="297"/>
      <c r="K6" s="297"/>
      <c r="L6" s="298"/>
      <c r="O6" s="231" t="s">
        <v>100</v>
      </c>
      <c r="P6" s="231"/>
      <c r="Q6" s="231"/>
      <c r="R6" s="231"/>
      <c r="S6" s="231"/>
      <c r="T6" s="231"/>
      <c r="U6" s="231"/>
    </row>
    <row r="7" spans="1:21" ht="13.2" customHeight="1">
      <c r="A7" s="114"/>
      <c r="B7" s="114"/>
      <c r="C7" s="114"/>
      <c r="D7" s="114"/>
      <c r="E7" s="114"/>
      <c r="F7" s="114"/>
      <c r="G7" s="114"/>
      <c r="H7" s="114"/>
      <c r="I7" s="114"/>
      <c r="J7" s="114"/>
      <c r="K7" s="114"/>
      <c r="L7" s="114"/>
      <c r="O7" s="231"/>
      <c r="P7" s="231"/>
      <c r="Q7" s="231"/>
      <c r="R7" s="231"/>
      <c r="S7" s="231"/>
      <c r="T7" s="231"/>
      <c r="U7" s="231"/>
    </row>
    <row r="8" spans="1:21">
      <c r="B8" s="2" t="s">
        <v>10</v>
      </c>
      <c r="F8" s="2" t="s">
        <v>11</v>
      </c>
      <c r="G8" s="3"/>
      <c r="O8" s="231"/>
      <c r="P8" s="231"/>
      <c r="Q8" s="231"/>
      <c r="R8" s="231"/>
      <c r="S8" s="231"/>
      <c r="T8" s="231"/>
      <c r="U8" s="231"/>
    </row>
    <row r="9" spans="1:21" ht="13.8" thickBot="1">
      <c r="O9" s="231"/>
      <c r="P9" s="231"/>
      <c r="Q9" s="231"/>
      <c r="R9" s="231"/>
      <c r="S9" s="231"/>
      <c r="T9" s="231"/>
      <c r="U9" s="231"/>
    </row>
    <row r="10" spans="1:21">
      <c r="A10" s="33" t="s">
        <v>14</v>
      </c>
      <c r="B10" s="34"/>
      <c r="C10" s="34"/>
      <c r="D10" s="34"/>
      <c r="E10" s="34"/>
      <c r="F10" s="33"/>
      <c r="G10" s="35"/>
      <c r="I10" s="9"/>
      <c r="J10" s="10"/>
      <c r="K10" s="10"/>
      <c r="L10" s="11"/>
      <c r="O10" s="231"/>
      <c r="P10" s="231"/>
      <c r="Q10" s="231"/>
      <c r="R10" s="231"/>
      <c r="S10" s="231"/>
      <c r="T10" s="231"/>
      <c r="U10" s="231"/>
    </row>
    <row r="11" spans="1:21">
      <c r="A11" s="36"/>
      <c r="B11" s="4"/>
      <c r="C11" s="4"/>
      <c r="D11" s="4"/>
      <c r="E11" s="4"/>
      <c r="F11" s="214" t="s">
        <v>15</v>
      </c>
      <c r="G11" s="215"/>
      <c r="I11" s="12" t="s">
        <v>16</v>
      </c>
      <c r="J11" s="8"/>
      <c r="K11" s="8"/>
      <c r="L11" s="13"/>
    </row>
    <row r="12" spans="1:21">
      <c r="A12" s="36"/>
      <c r="B12" s="4"/>
      <c r="C12" s="44" t="s">
        <v>55</v>
      </c>
      <c r="D12" s="7"/>
      <c r="E12" s="4"/>
      <c r="F12" s="208"/>
      <c r="G12" s="209"/>
      <c r="I12" s="12"/>
      <c r="J12" s="8"/>
      <c r="K12" s="8"/>
      <c r="L12" s="13"/>
    </row>
    <row r="13" spans="1:21">
      <c r="A13" s="36"/>
      <c r="B13" s="4"/>
      <c r="C13" s="170"/>
      <c r="D13" s="4"/>
      <c r="E13" s="4"/>
      <c r="F13" s="210"/>
      <c r="G13" s="211"/>
      <c r="I13" s="12"/>
      <c r="J13" s="8"/>
      <c r="K13" s="8"/>
      <c r="L13" s="13"/>
    </row>
    <row r="14" spans="1:21">
      <c r="A14" s="36"/>
      <c r="B14" s="4"/>
      <c r="C14" s="44" t="s">
        <v>57</v>
      </c>
      <c r="D14" s="7"/>
      <c r="E14" s="6" t="s">
        <v>24</v>
      </c>
      <c r="F14" s="208"/>
      <c r="G14" s="209"/>
      <c r="I14" s="12"/>
      <c r="J14" s="8"/>
      <c r="K14" s="8"/>
      <c r="L14" s="13"/>
    </row>
    <row r="15" spans="1:21">
      <c r="A15" s="36"/>
      <c r="B15" s="4"/>
      <c r="C15" s="170"/>
      <c r="D15" s="4"/>
      <c r="E15" s="4"/>
      <c r="F15" s="210"/>
      <c r="G15" s="211"/>
      <c r="I15" s="12"/>
      <c r="J15" s="8"/>
      <c r="K15" s="8"/>
      <c r="L15" s="13"/>
    </row>
    <row r="16" spans="1:21">
      <c r="A16" s="36"/>
      <c r="B16" s="4"/>
      <c r="C16" s="170" t="s">
        <v>58</v>
      </c>
      <c r="D16" s="7"/>
      <c r="E16" s="6" t="s">
        <v>24</v>
      </c>
      <c r="F16" s="208"/>
      <c r="G16" s="209"/>
      <c r="I16" s="12"/>
      <c r="J16" s="8"/>
      <c r="K16" s="8"/>
      <c r="L16" s="13"/>
    </row>
    <row r="17" spans="1:14">
      <c r="A17" s="36"/>
      <c r="B17" s="4"/>
      <c r="C17" s="170"/>
      <c r="D17" s="6"/>
      <c r="E17" s="6"/>
      <c r="F17" s="210"/>
      <c r="G17" s="211"/>
      <c r="I17" s="12" t="s">
        <v>22</v>
      </c>
      <c r="J17" s="8"/>
      <c r="K17" s="8"/>
      <c r="L17" s="13"/>
    </row>
    <row r="18" spans="1:14">
      <c r="A18" s="36"/>
      <c r="B18" s="4"/>
      <c r="C18" s="170" t="s">
        <v>101</v>
      </c>
      <c r="D18" s="4">
        <v>0.3</v>
      </c>
      <c r="E18" s="6" t="s">
        <v>24</v>
      </c>
      <c r="F18" s="208"/>
      <c r="G18" s="209"/>
      <c r="I18" s="12"/>
      <c r="J18" s="8"/>
      <c r="K18" s="8"/>
      <c r="L18" s="13"/>
    </row>
    <row r="19" spans="1:14">
      <c r="A19" s="36"/>
      <c r="B19" s="4"/>
      <c r="C19" s="44"/>
      <c r="D19" s="44"/>
      <c r="E19" s="6"/>
      <c r="F19" s="210"/>
      <c r="G19" s="211"/>
      <c r="I19" s="12"/>
      <c r="J19" s="8"/>
      <c r="K19" s="8"/>
      <c r="L19" s="13"/>
      <c r="N19" s="2"/>
    </row>
    <row r="20" spans="1:14">
      <c r="A20" s="36"/>
      <c r="B20" s="4"/>
      <c r="C20" s="44" t="s">
        <v>61</v>
      </c>
      <c r="D20" s="7"/>
      <c r="E20" s="6" t="s">
        <v>21</v>
      </c>
      <c r="F20" s="36"/>
      <c r="G20" s="37"/>
      <c r="I20" s="12"/>
      <c r="J20" s="8"/>
      <c r="K20" s="8"/>
      <c r="L20" s="13"/>
    </row>
    <row r="21" spans="1:14" ht="13.8" thickBot="1">
      <c r="A21" s="38"/>
      <c r="B21" s="39"/>
      <c r="C21" s="39"/>
      <c r="D21" s="39"/>
      <c r="E21" s="39"/>
      <c r="F21" s="38"/>
      <c r="G21" s="40"/>
      <c r="I21" s="12"/>
      <c r="J21" s="8"/>
      <c r="K21" s="8"/>
      <c r="L21" s="13"/>
    </row>
    <row r="22" spans="1:14" ht="31.95" customHeight="1" thickBot="1">
      <c r="I22" s="12" t="s">
        <v>27</v>
      </c>
      <c r="J22" s="8"/>
      <c r="K22" s="8"/>
      <c r="L22" s="13"/>
    </row>
    <row r="23" spans="1:14" ht="13.8" thickBot="1">
      <c r="B23" s="183"/>
      <c r="C23" s="113" t="s">
        <v>63</v>
      </c>
      <c r="D23" s="184" t="e">
        <f>(D16+(D12-1)*D14)/D12-D14</f>
        <v>#DIV/0!</v>
      </c>
      <c r="E23" s="51" t="s">
        <v>24</v>
      </c>
      <c r="F23" s="291" t="e">
        <f>IF(D23&lt;=D18,"No Reasonable Potential","Reasonable Potential (See Note)")</f>
        <v>#DIV/0!</v>
      </c>
      <c r="G23" s="292"/>
      <c r="I23" s="26" t="s">
        <v>28</v>
      </c>
      <c r="J23" s="8" t="s">
        <v>29</v>
      </c>
      <c r="K23" s="8"/>
      <c r="L23" s="13"/>
    </row>
    <row r="24" spans="1:14" ht="13.8" thickBot="1">
      <c r="I24" s="26" t="s">
        <v>30</v>
      </c>
      <c r="J24" s="8" t="s">
        <v>31</v>
      </c>
      <c r="K24" s="8"/>
      <c r="L24" s="13"/>
    </row>
    <row r="25" spans="1:14" ht="16.2" thickBot="1">
      <c r="B25" s="20"/>
      <c r="C25" s="21" t="s">
        <v>45</v>
      </c>
      <c r="D25" s="25" t="e">
        <f>IF(F23="Reasonable Potential",3.785412*D20*(D12*D18),"N/A")</f>
        <v>#DIV/0!</v>
      </c>
      <c r="E25" s="17" t="s">
        <v>102</v>
      </c>
      <c r="F25" s="19"/>
      <c r="H25" s="16"/>
      <c r="I25" s="27" t="s">
        <v>34</v>
      </c>
      <c r="J25" s="8" t="s">
        <v>35</v>
      </c>
      <c r="K25" s="8"/>
      <c r="L25" s="13"/>
    </row>
    <row r="26" spans="1:14">
      <c r="H26" s="16"/>
      <c r="I26" s="27"/>
      <c r="J26" s="8"/>
      <c r="K26" s="8"/>
      <c r="L26" s="13"/>
    </row>
    <row r="27" spans="1:14">
      <c r="B27" s="264" t="s">
        <v>94</v>
      </c>
      <c r="C27" s="264"/>
      <c r="D27" s="264"/>
      <c r="E27" s="264"/>
      <c r="F27" s="264"/>
      <c r="G27" s="264"/>
      <c r="I27" s="26"/>
      <c r="J27" s="8" t="s">
        <v>36</v>
      </c>
      <c r="K27" s="8"/>
      <c r="L27" s="13"/>
    </row>
    <row r="28" spans="1:14">
      <c r="B28" s="264"/>
      <c r="C28" s="264"/>
      <c r="D28" s="264"/>
      <c r="E28" s="264"/>
      <c r="F28" s="264"/>
      <c r="G28" s="264"/>
      <c r="I28" s="26" t="s">
        <v>38</v>
      </c>
      <c r="J28" s="8" t="s">
        <v>39</v>
      </c>
      <c r="K28" s="8"/>
      <c r="L28" s="13"/>
    </row>
    <row r="29" spans="1:14" ht="17.399999999999999">
      <c r="B29" s="264"/>
      <c r="C29" s="264"/>
      <c r="D29" s="264"/>
      <c r="E29" s="264"/>
      <c r="F29" s="264"/>
      <c r="G29" s="264"/>
      <c r="I29" s="28" t="s">
        <v>41</v>
      </c>
      <c r="J29" s="29" t="s">
        <v>42</v>
      </c>
      <c r="K29" s="8"/>
      <c r="L29" s="13"/>
    </row>
    <row r="30" spans="1:14" ht="16.2" thickBot="1">
      <c r="I30" s="30" t="s">
        <v>43</v>
      </c>
      <c r="J30" s="14" t="s">
        <v>44</v>
      </c>
      <c r="K30" s="14"/>
      <c r="L30" s="15"/>
    </row>
  </sheetData>
  <mergeCells count="10">
    <mergeCell ref="O2:U5"/>
    <mergeCell ref="O6:U10"/>
    <mergeCell ref="B27:G29"/>
    <mergeCell ref="F23:G23"/>
    <mergeCell ref="A5:L6"/>
    <mergeCell ref="F11:G11"/>
    <mergeCell ref="F12:G13"/>
    <mergeCell ref="F14:G15"/>
    <mergeCell ref="F16:G17"/>
    <mergeCell ref="F18:G19"/>
  </mergeCells>
  <pageMargins left="0.75" right="0.75" top="1" bottom="1" header="0.5" footer="0.5"/>
  <pageSetup orientation="landscape" r:id="rId1"/>
  <headerFooter alignWithMargins="0"/>
  <drawing r:id="rId2"/>
  <legacyDrawing r:id="rId3"/>
  <oleObjects>
    <mc:AlternateContent xmlns:mc="http://schemas.openxmlformats.org/markup-compatibility/2006">
      <mc:Choice Requires="x14">
        <oleObject progId="Equation.3" shapeId="13313" r:id="rId4">
          <objectPr defaultSize="0" r:id="rId5">
            <anchor moveWithCells="1">
              <from>
                <xdr:col>8</xdr:col>
                <xdr:colOff>495300</xdr:colOff>
                <xdr:row>11</xdr:row>
                <xdr:rowOff>83820</xdr:rowOff>
              </from>
              <to>
                <xdr:col>11</xdr:col>
                <xdr:colOff>144780</xdr:colOff>
                <xdr:row>14</xdr:row>
                <xdr:rowOff>60960</xdr:rowOff>
              </to>
            </anchor>
          </objectPr>
        </oleObject>
      </mc:Choice>
      <mc:Fallback>
        <oleObject progId="Equation.3" shapeId="13313" r:id="rId4"/>
      </mc:Fallback>
    </mc:AlternateContent>
    <mc:AlternateContent xmlns:mc="http://schemas.openxmlformats.org/markup-compatibility/2006">
      <mc:Choice Requires="x14">
        <oleObject progId="Equation.3" shapeId="13314" r:id="rId6">
          <objectPr defaultSize="0" r:id="rId7">
            <anchor moveWithCells="1">
              <from>
                <xdr:col>8</xdr:col>
                <xdr:colOff>426720</xdr:colOff>
                <xdr:row>17</xdr:row>
                <xdr:rowOff>121920</xdr:rowOff>
              </from>
              <to>
                <xdr:col>11</xdr:col>
                <xdr:colOff>762000</xdr:colOff>
                <xdr:row>20</xdr:row>
                <xdr:rowOff>22860</xdr:rowOff>
              </to>
            </anchor>
          </objectPr>
        </oleObject>
      </mc:Choice>
      <mc:Fallback>
        <oleObject progId="Equation.3" shapeId="13314" r:id="rId6"/>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Q2:W2"/>
  <sheetViews>
    <sheetView zoomScale="120" zoomScaleNormal="120" workbookViewId="0">
      <selection activeCell="M8" sqref="M8"/>
    </sheetView>
  </sheetViews>
  <sheetFormatPr defaultRowHeight="13.2"/>
  <sheetData>
    <row r="2" spans="17:23" ht="409.6" customHeight="1">
      <c r="Q2" s="280" t="s">
        <v>103</v>
      </c>
      <c r="R2" s="280"/>
      <c r="S2" s="280"/>
      <c r="T2" s="280"/>
      <c r="U2" s="280"/>
      <c r="V2" s="280"/>
      <c r="W2" s="280"/>
    </row>
  </sheetData>
  <mergeCells count="1">
    <mergeCell ref="Q2:W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C44"/>
  <sheetViews>
    <sheetView zoomScale="90" zoomScaleNormal="90" zoomScaleSheetLayoutView="75" workbookViewId="0">
      <selection activeCell="I21" sqref="I21:M21"/>
    </sheetView>
  </sheetViews>
  <sheetFormatPr defaultRowHeight="13.2"/>
  <cols>
    <col min="1" max="1" width="10.88671875" customWidth="1"/>
    <col min="2" max="2" width="13.6640625" customWidth="1"/>
    <col min="3" max="3" width="9.6640625" customWidth="1"/>
    <col min="4" max="4" width="8.6640625" customWidth="1"/>
    <col min="5" max="5" width="10.6640625" customWidth="1"/>
    <col min="6" max="6" width="9.88671875" customWidth="1"/>
    <col min="7" max="7" width="12.33203125" customWidth="1"/>
    <col min="8" max="8" width="3.6640625" customWidth="1"/>
    <col min="9" max="9" width="15.44140625" customWidth="1"/>
    <col min="10" max="14" width="10.6640625" customWidth="1"/>
    <col min="15" max="15" width="11.88671875" customWidth="1"/>
    <col min="16" max="16" width="5.6640625" customWidth="1"/>
    <col min="17" max="17" width="12.33203125" customWidth="1"/>
    <col min="18" max="18" width="11.6640625" bestFit="1" customWidth="1"/>
    <col min="20" max="20" width="11.6640625" customWidth="1"/>
  </cols>
  <sheetData>
    <row r="1" spans="1:263" ht="18" thickBot="1">
      <c r="A1" s="42" t="s">
        <v>104</v>
      </c>
      <c r="B1" s="23"/>
      <c r="C1" s="23"/>
      <c r="D1" s="23"/>
      <c r="E1" s="24"/>
      <c r="F1" s="23"/>
      <c r="G1" s="23"/>
      <c r="V1" s="97" t="s">
        <v>105</v>
      </c>
      <c r="W1" s="93"/>
      <c r="X1" s="93"/>
      <c r="Y1" s="93"/>
      <c r="Z1" s="93"/>
      <c r="AA1" s="93"/>
      <c r="AB1" s="94"/>
    </row>
    <row r="2" spans="1:263" ht="16.95" customHeight="1">
      <c r="A2" s="47" t="s">
        <v>106</v>
      </c>
      <c r="B2" s="47"/>
      <c r="C2" s="47"/>
      <c r="D2" s="23"/>
      <c r="E2" s="24"/>
      <c r="F2" s="23"/>
      <c r="G2" s="23"/>
      <c r="V2" s="334" t="s">
        <v>107</v>
      </c>
      <c r="W2" s="335"/>
      <c r="X2" s="335"/>
      <c r="Y2" s="335"/>
      <c r="Z2" s="335"/>
      <c r="AA2" s="335"/>
      <c r="AB2" s="336"/>
    </row>
    <row r="3" spans="1:263" s="79" customFormat="1" ht="16.95" customHeight="1">
      <c r="A3" s="332" t="s">
        <v>108</v>
      </c>
      <c r="B3" s="332"/>
      <c r="C3" s="332"/>
      <c r="D3" s="332"/>
      <c r="E3" s="332"/>
      <c r="F3" s="332"/>
      <c r="G3" s="332"/>
      <c r="H3" s="332"/>
      <c r="I3" s="332"/>
      <c r="J3" s="332"/>
      <c r="K3" s="332"/>
      <c r="L3" s="332"/>
      <c r="M3" s="332"/>
      <c r="N3" s="332"/>
      <c r="O3" s="332"/>
      <c r="V3" s="337"/>
      <c r="W3" s="338"/>
      <c r="X3" s="338"/>
      <c r="Y3" s="338"/>
      <c r="Z3" s="338"/>
      <c r="AA3" s="338"/>
      <c r="AB3" s="339"/>
    </row>
    <row r="4" spans="1:263" s="79" customFormat="1" ht="13.95" customHeight="1" thickBot="1">
      <c r="A4" s="332"/>
      <c r="B4" s="332"/>
      <c r="C4" s="332"/>
      <c r="D4" s="332"/>
      <c r="E4" s="332"/>
      <c r="F4" s="332"/>
      <c r="G4" s="332"/>
      <c r="H4" s="332"/>
      <c r="I4" s="332"/>
      <c r="J4" s="332"/>
      <c r="K4" s="332"/>
      <c r="L4" s="332"/>
      <c r="M4" s="332"/>
      <c r="N4" s="332"/>
      <c r="O4" s="332"/>
      <c r="V4" s="340"/>
      <c r="W4" s="341"/>
      <c r="X4" s="341"/>
      <c r="Y4" s="341"/>
      <c r="Z4" s="341"/>
      <c r="AA4" s="341"/>
      <c r="AB4" s="342"/>
    </row>
    <row r="5" spans="1:263" ht="13.2" customHeight="1">
      <c r="A5" s="333" t="s">
        <v>10</v>
      </c>
      <c r="B5" s="333"/>
      <c r="C5" s="333"/>
      <c r="D5" s="333"/>
      <c r="E5" s="333" t="s">
        <v>11</v>
      </c>
      <c r="F5" s="333"/>
      <c r="G5" s="333"/>
      <c r="V5" s="311" t="s">
        <v>109</v>
      </c>
      <c r="W5" s="312"/>
      <c r="X5" s="312"/>
      <c r="Y5" s="312"/>
      <c r="Z5" s="312"/>
      <c r="AA5" s="312"/>
      <c r="AB5" s="313"/>
    </row>
    <row r="6" spans="1:263" ht="13.8" thickBot="1">
      <c r="A6" s="24"/>
      <c r="B6" s="23"/>
      <c r="C6" s="23"/>
      <c r="D6" s="23"/>
      <c r="E6" s="24"/>
      <c r="F6" s="23"/>
      <c r="G6" s="23"/>
      <c r="V6" s="314"/>
      <c r="W6" s="315"/>
      <c r="X6" s="315"/>
      <c r="Y6" s="315"/>
      <c r="Z6" s="315"/>
      <c r="AA6" s="315"/>
      <c r="AB6" s="316"/>
    </row>
    <row r="7" spans="1:263">
      <c r="A7" s="308" t="s">
        <v>110</v>
      </c>
      <c r="B7" s="309"/>
      <c r="C7" s="309"/>
      <c r="D7" s="309"/>
      <c r="E7" s="309"/>
      <c r="F7" s="309"/>
      <c r="G7" s="310"/>
      <c r="H7" s="1"/>
      <c r="I7" s="308" t="s">
        <v>111</v>
      </c>
      <c r="J7" s="309"/>
      <c r="K7" s="309"/>
      <c r="L7" s="309"/>
      <c r="M7" s="309"/>
      <c r="N7" s="309"/>
      <c r="O7" s="310"/>
      <c r="V7" s="314"/>
      <c r="W7" s="315"/>
      <c r="X7" s="315"/>
      <c r="Y7" s="315"/>
      <c r="Z7" s="315"/>
      <c r="AA7" s="315"/>
      <c r="AB7" s="316"/>
    </row>
    <row r="8" spans="1:263" ht="14.4" thickBot="1">
      <c r="A8" s="320" t="s">
        <v>112</v>
      </c>
      <c r="B8" s="321"/>
      <c r="C8" s="321"/>
      <c r="D8" s="321"/>
      <c r="E8" s="321"/>
      <c r="F8" s="321"/>
      <c r="G8" s="322"/>
      <c r="H8" s="24"/>
      <c r="I8" s="323" t="s">
        <v>113</v>
      </c>
      <c r="J8" s="324"/>
      <c r="K8" s="324"/>
      <c r="L8" s="324"/>
      <c r="M8" s="324"/>
      <c r="N8" s="324"/>
      <c r="O8" s="325"/>
      <c r="P8" s="47"/>
      <c r="Q8" s="47"/>
      <c r="R8" s="47"/>
      <c r="S8" s="47"/>
      <c r="T8" s="47"/>
      <c r="U8" s="47"/>
      <c r="V8" s="314"/>
      <c r="W8" s="315"/>
      <c r="X8" s="315"/>
      <c r="Y8" s="315"/>
      <c r="Z8" s="315"/>
      <c r="AA8" s="315"/>
      <c r="AB8" s="316"/>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c r="IV8" s="47"/>
      <c r="IW8" s="47"/>
      <c r="IX8" s="47"/>
      <c r="IY8" s="47"/>
      <c r="IZ8" s="47"/>
      <c r="JA8" s="47"/>
      <c r="JB8" s="47"/>
      <c r="JC8" s="47"/>
    </row>
    <row r="9" spans="1:263" ht="13.8" thickBot="1">
      <c r="A9" s="33" t="s">
        <v>14</v>
      </c>
      <c r="B9" s="34"/>
      <c r="C9" s="34"/>
      <c r="D9" s="34"/>
      <c r="E9" s="34"/>
      <c r="F9" s="33"/>
      <c r="G9" s="35"/>
      <c r="I9" s="33" t="s">
        <v>14</v>
      </c>
      <c r="J9" s="34"/>
      <c r="K9" s="34"/>
      <c r="L9" s="34"/>
      <c r="M9" s="34"/>
      <c r="N9" s="33"/>
      <c r="O9" s="35"/>
      <c r="Q9" s="9"/>
      <c r="R9" s="10"/>
      <c r="S9" s="10"/>
      <c r="T9" s="11"/>
      <c r="V9" s="317"/>
      <c r="W9" s="318"/>
      <c r="X9" s="318"/>
      <c r="Y9" s="318"/>
      <c r="Z9" s="318"/>
      <c r="AA9" s="318"/>
      <c r="AB9" s="319"/>
    </row>
    <row r="10" spans="1:263" ht="13.2" customHeight="1">
      <c r="A10" s="36"/>
      <c r="B10" s="4"/>
      <c r="C10" s="4"/>
      <c r="D10" s="4"/>
      <c r="E10" s="4"/>
      <c r="F10" s="214" t="s">
        <v>15</v>
      </c>
      <c r="G10" s="215"/>
      <c r="I10" s="36"/>
      <c r="J10" s="4"/>
      <c r="K10" s="4"/>
      <c r="L10" s="4"/>
      <c r="M10" s="4"/>
      <c r="N10" s="214" t="s">
        <v>15</v>
      </c>
      <c r="O10" s="215"/>
      <c r="Q10" s="12" t="s">
        <v>16</v>
      </c>
      <c r="R10" s="8"/>
      <c r="S10" s="8"/>
      <c r="T10" s="13"/>
      <c r="V10" s="311" t="s">
        <v>114</v>
      </c>
      <c r="W10" s="312"/>
      <c r="X10" s="312"/>
      <c r="Y10" s="312"/>
      <c r="Z10" s="312"/>
      <c r="AA10" s="312"/>
      <c r="AB10" s="313"/>
    </row>
    <row r="11" spans="1:263">
      <c r="A11" s="36"/>
      <c r="B11" s="4"/>
      <c r="C11" s="44" t="s">
        <v>115</v>
      </c>
      <c r="D11" s="7"/>
      <c r="E11" s="4"/>
      <c r="F11" s="208"/>
      <c r="G11" s="209"/>
      <c r="I11" s="36"/>
      <c r="J11" s="4"/>
      <c r="K11" s="44" t="s">
        <v>116</v>
      </c>
      <c r="L11" s="7"/>
      <c r="M11" s="4"/>
      <c r="N11" s="208"/>
      <c r="O11" s="209"/>
      <c r="Q11" s="12"/>
      <c r="R11" s="8"/>
      <c r="S11" s="8"/>
      <c r="T11" s="13"/>
      <c r="V11" s="314"/>
      <c r="W11" s="315"/>
      <c r="X11" s="315"/>
      <c r="Y11" s="315"/>
      <c r="Z11" s="315"/>
      <c r="AA11" s="315"/>
      <c r="AB11" s="316"/>
    </row>
    <row r="12" spans="1:263" ht="13.8" thickBot="1">
      <c r="A12" s="36"/>
      <c r="B12" s="4"/>
      <c r="C12" s="170"/>
      <c r="D12" s="4"/>
      <c r="E12" s="4"/>
      <c r="F12" s="210"/>
      <c r="G12" s="211"/>
      <c r="I12" s="36"/>
      <c r="J12" s="4"/>
      <c r="K12" s="170"/>
      <c r="L12" s="4"/>
      <c r="M12" s="4"/>
      <c r="N12" s="210"/>
      <c r="O12" s="211"/>
      <c r="Q12" s="12"/>
      <c r="R12" s="8"/>
      <c r="S12" s="8"/>
      <c r="T12" s="13"/>
      <c r="V12" s="317"/>
      <c r="W12" s="318"/>
      <c r="X12" s="318"/>
      <c r="Y12" s="318"/>
      <c r="Z12" s="318"/>
      <c r="AA12" s="318"/>
      <c r="AB12" s="319"/>
    </row>
    <row r="13" spans="1:263">
      <c r="A13" s="36"/>
      <c r="B13" s="4"/>
      <c r="C13" s="44" t="s">
        <v>57</v>
      </c>
      <c r="D13" s="7"/>
      <c r="E13" s="6" t="s">
        <v>24</v>
      </c>
      <c r="F13" s="208"/>
      <c r="G13" s="209"/>
      <c r="I13" s="36"/>
      <c r="J13" s="4"/>
      <c r="K13" s="44" t="s">
        <v>57</v>
      </c>
      <c r="L13" s="7"/>
      <c r="M13" s="6" t="s">
        <v>24</v>
      </c>
      <c r="N13" s="208"/>
      <c r="O13" s="209"/>
      <c r="Q13" s="12"/>
      <c r="R13" s="8"/>
      <c r="S13" s="8"/>
      <c r="T13" s="13"/>
      <c r="V13" s="326" t="s">
        <v>117</v>
      </c>
      <c r="W13" s="327"/>
      <c r="X13" s="327"/>
      <c r="Y13" s="327"/>
      <c r="Z13" s="327"/>
      <c r="AA13" s="327"/>
      <c r="AB13" s="328"/>
    </row>
    <row r="14" spans="1:263">
      <c r="A14" s="36"/>
      <c r="B14" s="4"/>
      <c r="C14" s="170"/>
      <c r="D14" s="4"/>
      <c r="E14" s="4"/>
      <c r="F14" s="210"/>
      <c r="G14" s="211"/>
      <c r="I14" s="36"/>
      <c r="J14" s="4"/>
      <c r="K14" s="170"/>
      <c r="L14" s="4"/>
      <c r="M14" s="4"/>
      <c r="N14" s="210"/>
      <c r="O14" s="211"/>
      <c r="Q14" s="12"/>
      <c r="R14" s="8"/>
      <c r="S14" s="8"/>
      <c r="T14" s="13"/>
      <c r="V14" s="326"/>
      <c r="W14" s="327"/>
      <c r="X14" s="327"/>
      <c r="Y14" s="327"/>
      <c r="Z14" s="327"/>
      <c r="AA14" s="327"/>
      <c r="AB14" s="328"/>
    </row>
    <row r="15" spans="1:263">
      <c r="A15" s="36"/>
      <c r="B15" s="4"/>
      <c r="C15" s="170" t="s">
        <v>118</v>
      </c>
      <c r="D15" s="7"/>
      <c r="E15" s="6" t="s">
        <v>24</v>
      </c>
      <c r="F15" s="208"/>
      <c r="G15" s="209"/>
      <c r="I15" s="36"/>
      <c r="J15" s="4"/>
      <c r="K15" s="170" t="s">
        <v>119</v>
      </c>
      <c r="L15" s="7"/>
      <c r="M15" s="6" t="s">
        <v>24</v>
      </c>
      <c r="N15" s="208"/>
      <c r="O15" s="209"/>
      <c r="Q15" s="12" t="s">
        <v>22</v>
      </c>
      <c r="R15" s="8"/>
      <c r="S15" s="8"/>
      <c r="T15" s="13"/>
      <c r="V15" s="326"/>
      <c r="W15" s="327"/>
      <c r="X15" s="327"/>
      <c r="Y15" s="327"/>
      <c r="Z15" s="327"/>
      <c r="AA15" s="327"/>
      <c r="AB15" s="328"/>
    </row>
    <row r="16" spans="1:263">
      <c r="A16" s="36"/>
      <c r="B16" s="4"/>
      <c r="C16" s="170"/>
      <c r="D16" s="4"/>
      <c r="E16" s="4"/>
      <c r="F16" s="210"/>
      <c r="G16" s="211"/>
      <c r="I16" s="36"/>
      <c r="J16" s="4"/>
      <c r="K16" s="170"/>
      <c r="L16" s="4"/>
      <c r="M16" s="4"/>
      <c r="N16" s="210"/>
      <c r="O16" s="211"/>
      <c r="Q16" s="12"/>
      <c r="R16" s="8"/>
      <c r="S16" s="8"/>
      <c r="T16" s="13"/>
      <c r="V16" s="326"/>
      <c r="W16" s="327"/>
      <c r="X16" s="327"/>
      <c r="Y16" s="327"/>
      <c r="Z16" s="327"/>
      <c r="AA16" s="327"/>
      <c r="AB16" s="328"/>
    </row>
    <row r="17" spans="1:28">
      <c r="A17" s="253" t="s">
        <v>60</v>
      </c>
      <c r="B17" s="254"/>
      <c r="C17" s="254"/>
      <c r="D17" s="82">
        <v>13</v>
      </c>
      <c r="E17" s="6" t="s">
        <v>24</v>
      </c>
      <c r="F17" s="36"/>
      <c r="G17" s="37"/>
      <c r="I17" s="253" t="s">
        <v>60</v>
      </c>
      <c r="J17" s="254"/>
      <c r="K17" s="254"/>
      <c r="L17" s="82">
        <v>32</v>
      </c>
      <c r="M17" s="6" t="s">
        <v>24</v>
      </c>
      <c r="N17" s="36"/>
      <c r="O17" s="37"/>
      <c r="Q17" s="12"/>
      <c r="R17" s="8"/>
      <c r="S17" s="8"/>
      <c r="T17" s="13"/>
      <c r="V17" s="326" t="s">
        <v>120</v>
      </c>
      <c r="W17" s="327"/>
      <c r="X17" s="327"/>
      <c r="Y17" s="327"/>
      <c r="Z17" s="327"/>
      <c r="AA17" s="327"/>
      <c r="AB17" s="328"/>
    </row>
    <row r="18" spans="1:28" ht="13.8" thickBot="1">
      <c r="A18" s="38"/>
      <c r="B18" s="39"/>
      <c r="C18" s="141"/>
      <c r="D18" s="39"/>
      <c r="E18" s="142"/>
      <c r="F18" s="38"/>
      <c r="G18" s="40"/>
      <c r="I18" s="38"/>
      <c r="J18" s="39"/>
      <c r="K18" s="141"/>
      <c r="L18" s="39"/>
      <c r="M18" s="142"/>
      <c r="N18" s="38"/>
      <c r="O18" s="40"/>
      <c r="Q18" s="12"/>
      <c r="R18" s="8"/>
      <c r="S18" s="8"/>
      <c r="T18" s="13"/>
      <c r="V18" s="326"/>
      <c r="W18" s="327"/>
      <c r="X18" s="327"/>
      <c r="Y18" s="327"/>
      <c r="Z18" s="327"/>
      <c r="AA18" s="327"/>
      <c r="AB18" s="328"/>
    </row>
    <row r="19" spans="1:28" ht="13.8" thickBot="1">
      <c r="Q19" s="12"/>
      <c r="R19" s="8"/>
      <c r="S19" s="8"/>
      <c r="T19" s="13"/>
      <c r="V19" s="326"/>
      <c r="W19" s="327"/>
      <c r="X19" s="327"/>
      <c r="Y19" s="327"/>
      <c r="Z19" s="327"/>
      <c r="AA19" s="327"/>
      <c r="AB19" s="328"/>
    </row>
    <row r="20" spans="1:28" ht="13.8" thickBot="1">
      <c r="B20" s="20"/>
      <c r="C20" s="18" t="s">
        <v>121</v>
      </c>
      <c r="D20" s="83" t="e">
        <f>(D15+(D11-1)*D13)/D11-D13</f>
        <v>#DIV/0!</v>
      </c>
      <c r="E20" s="17" t="s">
        <v>24</v>
      </c>
      <c r="F20" s="219" t="e">
        <f>IF(OR(ROUND(D21,1)&lt;=D17,ROUND(D20,1)&lt;=0.3),"No Reasonable Potential","Reasonable Potential")</f>
        <v>#DIV/0!</v>
      </c>
      <c r="G20" s="220"/>
      <c r="I20" s="343" t="s">
        <v>122</v>
      </c>
      <c r="J20" s="344"/>
      <c r="K20" s="344"/>
      <c r="L20" s="17" t="e">
        <f>(L15+L13*(L11-1))/L11</f>
        <v>#DIV/0!</v>
      </c>
      <c r="M20" s="153" t="s">
        <v>24</v>
      </c>
      <c r="N20" s="259" t="e">
        <f>IF((ROUND(L20,1)&lt;=L17),"No Reasonable Potential","Reasonable Potential")</f>
        <v>#DIV/0!</v>
      </c>
      <c r="O20" s="199"/>
      <c r="Q20" s="12" t="s">
        <v>27</v>
      </c>
      <c r="R20" s="8"/>
      <c r="S20" s="8"/>
      <c r="T20" s="13"/>
      <c r="V20" s="329"/>
      <c r="W20" s="330"/>
      <c r="X20" s="330"/>
      <c r="Y20" s="330"/>
      <c r="Z20" s="330"/>
      <c r="AA20" s="330"/>
      <c r="AB20" s="331"/>
    </row>
    <row r="21" spans="1:28" ht="13.8" thickBot="1">
      <c r="B21" s="50"/>
      <c r="C21" s="21" t="s">
        <v>123</v>
      </c>
      <c r="D21" s="83" t="e">
        <f>(D15+D13*(D11-1))/D11</f>
        <v>#DIV/0!</v>
      </c>
      <c r="E21" s="17" t="s">
        <v>24</v>
      </c>
      <c r="F21" s="221"/>
      <c r="G21" s="222"/>
      <c r="I21" s="345" t="s">
        <v>124</v>
      </c>
      <c r="J21" s="346"/>
      <c r="K21" s="346"/>
      <c r="L21" s="163" t="e">
        <f>IF(N20="Reasonable Potential",ROUND(32*L11-(L13*(L11-1)),0),"N/A")</f>
        <v>#DIV/0!</v>
      </c>
      <c r="M21" s="164" t="s">
        <v>24</v>
      </c>
      <c r="N21" s="147"/>
      <c r="O21" s="147"/>
      <c r="Q21" s="12"/>
      <c r="R21" s="8"/>
      <c r="S21" s="8"/>
      <c r="T21" s="13"/>
    </row>
    <row r="22" spans="1:28" ht="13.8" thickBot="1">
      <c r="A22" s="134"/>
      <c r="B22" s="135"/>
      <c r="C22" s="135"/>
      <c r="D22" s="136"/>
      <c r="E22" s="135"/>
      <c r="F22" s="135"/>
      <c r="G22" s="135"/>
      <c r="I22" s="137"/>
      <c r="J22" s="139"/>
      <c r="K22" s="138"/>
      <c r="L22" s="185"/>
      <c r="M22" s="139"/>
      <c r="N22" s="140"/>
      <c r="O22" s="140"/>
      <c r="Q22" s="26" t="s">
        <v>28</v>
      </c>
      <c r="R22" s="8" t="s">
        <v>29</v>
      </c>
      <c r="S22" s="8"/>
      <c r="T22" s="13"/>
    </row>
    <row r="23" spans="1:28">
      <c r="A23" s="172" t="s">
        <v>125</v>
      </c>
      <c r="B23" s="173"/>
      <c r="C23" s="173"/>
      <c r="D23" s="173"/>
      <c r="E23" s="173"/>
      <c r="F23" s="173"/>
      <c r="G23" s="173"/>
      <c r="H23" s="173"/>
      <c r="I23" s="173"/>
      <c r="J23" s="173"/>
      <c r="K23" s="173"/>
      <c r="L23" s="173"/>
      <c r="M23" s="173"/>
      <c r="N23" s="173"/>
      <c r="O23" s="174"/>
      <c r="Q23" s="26" t="s">
        <v>30</v>
      </c>
      <c r="R23" s="8" t="s">
        <v>31</v>
      </c>
      <c r="S23" s="8"/>
      <c r="T23" s="13"/>
    </row>
    <row r="24" spans="1:28" ht="16.2" thickBot="1">
      <c r="A24" s="175"/>
      <c r="B24" s="176"/>
      <c r="C24" s="176"/>
      <c r="D24" s="176"/>
      <c r="E24" s="176"/>
      <c r="F24" s="176"/>
      <c r="G24" s="176"/>
      <c r="H24" s="176"/>
      <c r="I24" s="176"/>
      <c r="J24" s="176"/>
      <c r="K24" s="176"/>
      <c r="L24" s="176"/>
      <c r="M24" s="176"/>
      <c r="N24" s="176"/>
      <c r="O24" s="177"/>
      <c r="Q24" s="27" t="s">
        <v>34</v>
      </c>
      <c r="R24" s="8" t="s">
        <v>35</v>
      </c>
      <c r="S24" s="8"/>
      <c r="T24" s="13"/>
    </row>
    <row r="25" spans="1:28">
      <c r="A25" s="89"/>
      <c r="B25" s="89"/>
      <c r="C25" s="89"/>
      <c r="D25" s="89"/>
      <c r="E25" s="89"/>
      <c r="F25" s="89"/>
      <c r="G25" s="89"/>
      <c r="H25" s="89"/>
      <c r="I25" s="89"/>
      <c r="J25" s="89"/>
      <c r="K25" s="89"/>
      <c r="L25" s="89"/>
      <c r="M25" s="89"/>
      <c r="N25" s="89"/>
      <c r="O25" s="89"/>
      <c r="Q25" s="26"/>
      <c r="R25" s="8" t="s">
        <v>36</v>
      </c>
      <c r="S25" s="8"/>
      <c r="T25" s="13"/>
    </row>
    <row r="26" spans="1:28" ht="13.8">
      <c r="A26" s="178"/>
      <c r="B26" s="178"/>
      <c r="C26" s="178"/>
      <c r="D26" s="178"/>
      <c r="E26" s="178"/>
      <c r="F26" s="178"/>
      <c r="G26" s="178"/>
      <c r="H26" s="178"/>
      <c r="I26" s="178"/>
      <c r="J26" s="178"/>
      <c r="K26" s="178"/>
      <c r="L26" s="178"/>
      <c r="M26" s="178"/>
      <c r="N26" s="178"/>
      <c r="O26" s="178"/>
      <c r="Q26" s="26" t="s">
        <v>38</v>
      </c>
      <c r="R26" s="8" t="s">
        <v>39</v>
      </c>
      <c r="S26" s="8"/>
      <c r="T26" s="13"/>
    </row>
    <row r="27" spans="1:28" ht="17.399999999999999" customHeight="1">
      <c r="A27" s="299" t="s">
        <v>126</v>
      </c>
      <c r="B27" s="300"/>
      <c r="C27" s="300"/>
      <c r="D27" s="300"/>
      <c r="E27" s="300"/>
      <c r="F27" s="300"/>
      <c r="G27" s="300"/>
      <c r="H27" s="300"/>
      <c r="I27" s="300"/>
      <c r="J27" s="300"/>
      <c r="K27" s="300"/>
      <c r="L27" s="300"/>
      <c r="M27" s="300"/>
      <c r="N27" s="300"/>
      <c r="O27" s="301"/>
      <c r="Q27" s="28" t="s">
        <v>41</v>
      </c>
      <c r="R27" s="29" t="s">
        <v>42</v>
      </c>
      <c r="S27" s="8"/>
      <c r="T27" s="13"/>
    </row>
    <row r="28" spans="1:28" ht="16.2" thickBot="1">
      <c r="A28" s="302"/>
      <c r="B28" s="303"/>
      <c r="C28" s="303"/>
      <c r="D28" s="303"/>
      <c r="E28" s="303"/>
      <c r="F28" s="303"/>
      <c r="G28" s="303"/>
      <c r="H28" s="303"/>
      <c r="I28" s="303"/>
      <c r="J28" s="303"/>
      <c r="K28" s="303"/>
      <c r="L28" s="303"/>
      <c r="M28" s="303"/>
      <c r="N28" s="303"/>
      <c r="O28" s="304"/>
      <c r="P28" s="16"/>
      <c r="Q28" s="30" t="s">
        <v>43</v>
      </c>
      <c r="R28" s="14" t="s">
        <v>44</v>
      </c>
      <c r="S28" s="14"/>
      <c r="T28" s="15"/>
    </row>
    <row r="29" spans="1:28">
      <c r="A29" s="302"/>
      <c r="B29" s="303"/>
      <c r="C29" s="303"/>
      <c r="D29" s="303"/>
      <c r="E29" s="303"/>
      <c r="F29" s="303"/>
      <c r="G29" s="303"/>
      <c r="H29" s="303"/>
      <c r="I29" s="303"/>
      <c r="J29" s="303"/>
      <c r="K29" s="303"/>
      <c r="L29" s="303"/>
      <c r="M29" s="303"/>
      <c r="N29" s="303"/>
      <c r="O29" s="304"/>
      <c r="P29" s="16"/>
      <c r="Q29" s="117"/>
      <c r="R29" s="116"/>
      <c r="S29" s="116"/>
      <c r="T29" s="116"/>
    </row>
    <row r="30" spans="1:28">
      <c r="A30" s="302"/>
      <c r="B30" s="303"/>
      <c r="C30" s="303"/>
      <c r="D30" s="303"/>
      <c r="E30" s="303"/>
      <c r="F30" s="303"/>
      <c r="G30" s="303"/>
      <c r="H30" s="303"/>
      <c r="I30" s="303"/>
      <c r="J30" s="303"/>
      <c r="K30" s="303"/>
      <c r="L30" s="303"/>
      <c r="M30" s="303"/>
      <c r="N30" s="303"/>
      <c r="O30" s="304"/>
    </row>
    <row r="31" spans="1:28">
      <c r="A31" s="302"/>
      <c r="B31" s="303"/>
      <c r="C31" s="303"/>
      <c r="D31" s="303"/>
      <c r="E31" s="303"/>
      <c r="F31" s="303"/>
      <c r="G31" s="303"/>
      <c r="H31" s="303"/>
      <c r="I31" s="303"/>
      <c r="J31" s="303"/>
      <c r="K31" s="303"/>
      <c r="L31" s="303"/>
      <c r="M31" s="303"/>
      <c r="N31" s="303"/>
      <c r="O31" s="304"/>
    </row>
    <row r="32" spans="1:28" ht="33.6" customHeight="1">
      <c r="A32" s="305"/>
      <c r="B32" s="306"/>
      <c r="C32" s="306"/>
      <c r="D32" s="306"/>
      <c r="E32" s="306"/>
      <c r="F32" s="306"/>
      <c r="G32" s="306"/>
      <c r="H32" s="306"/>
      <c r="I32" s="306"/>
      <c r="J32" s="306"/>
      <c r="K32" s="306"/>
      <c r="L32" s="306"/>
      <c r="M32" s="306"/>
      <c r="N32" s="306"/>
      <c r="O32" s="307"/>
    </row>
    <row r="33" spans="1:15" ht="56.4" customHeight="1">
      <c r="A33" s="145"/>
      <c r="B33" s="145"/>
      <c r="C33" s="145"/>
      <c r="D33" s="145"/>
      <c r="E33" s="145"/>
      <c r="F33" s="145"/>
      <c r="G33" s="145"/>
      <c r="H33" s="145"/>
      <c r="I33" s="145"/>
      <c r="J33" s="145"/>
      <c r="K33" s="145"/>
      <c r="L33" s="145"/>
      <c r="M33" s="145"/>
      <c r="N33" s="145"/>
      <c r="O33" s="145"/>
    </row>
    <row r="34" spans="1:15" ht="228" customHeight="1">
      <c r="A34" s="143"/>
      <c r="B34" s="145"/>
      <c r="C34" s="145"/>
      <c r="D34" s="145"/>
      <c r="E34" s="145"/>
      <c r="F34" s="145"/>
      <c r="G34" s="145"/>
      <c r="H34" s="145"/>
      <c r="I34" s="145"/>
      <c r="J34" s="145"/>
      <c r="K34" s="145"/>
      <c r="L34" s="145"/>
      <c r="M34" s="145"/>
      <c r="N34" s="145"/>
      <c r="O34" s="145"/>
    </row>
    <row r="35" spans="1:15" ht="43.2" customHeight="1">
      <c r="A35" s="146"/>
      <c r="B35" s="146"/>
      <c r="C35" s="146"/>
      <c r="D35" s="146"/>
      <c r="E35" s="146"/>
      <c r="F35" s="146"/>
      <c r="G35" s="146"/>
      <c r="H35" s="146"/>
      <c r="I35" s="146"/>
      <c r="J35" s="146"/>
      <c r="K35" s="146"/>
      <c r="L35" s="146"/>
      <c r="M35" s="146"/>
      <c r="N35" s="146"/>
      <c r="O35" s="146"/>
    </row>
    <row r="36" spans="1:15" ht="42.6" customHeight="1">
      <c r="A36" s="146"/>
      <c r="B36" s="146"/>
      <c r="C36" s="146"/>
      <c r="D36" s="146"/>
      <c r="E36" s="146"/>
      <c r="F36" s="146"/>
      <c r="G36" s="146"/>
      <c r="H36" s="146"/>
      <c r="I36" s="146"/>
      <c r="J36" s="146"/>
      <c r="K36" s="146"/>
      <c r="L36" s="146"/>
      <c r="M36" s="146"/>
      <c r="N36" s="146"/>
      <c r="O36" s="146"/>
    </row>
    <row r="37" spans="1:15">
      <c r="A37" s="146"/>
      <c r="B37" s="146"/>
      <c r="C37" s="146"/>
      <c r="D37" s="146"/>
      <c r="E37" s="146"/>
      <c r="F37" s="146"/>
      <c r="G37" s="146"/>
      <c r="H37" s="146"/>
      <c r="I37" s="146"/>
      <c r="J37" s="146"/>
      <c r="K37" s="146"/>
      <c r="L37" s="146"/>
      <c r="M37" s="146"/>
      <c r="N37" s="146"/>
      <c r="O37" s="146"/>
    </row>
    <row r="38" spans="1:15">
      <c r="A38" s="146"/>
      <c r="B38" s="146"/>
      <c r="C38" s="146"/>
      <c r="D38" s="146"/>
      <c r="E38" s="146"/>
      <c r="F38" s="146"/>
      <c r="G38" s="146"/>
      <c r="H38" s="146"/>
      <c r="I38" s="146"/>
      <c r="J38" s="146"/>
      <c r="K38" s="146"/>
      <c r="L38" s="146"/>
      <c r="M38" s="146"/>
      <c r="N38" s="146"/>
      <c r="O38" s="146"/>
    </row>
    <row r="39" spans="1:15" ht="29.4" customHeight="1">
      <c r="A39" s="145"/>
      <c r="B39" s="145"/>
      <c r="C39" s="145"/>
      <c r="D39" s="145"/>
      <c r="E39" s="145"/>
      <c r="F39" s="145"/>
      <c r="G39" s="145"/>
      <c r="H39" s="145"/>
      <c r="I39" s="145"/>
      <c r="J39" s="145"/>
      <c r="K39" s="145"/>
      <c r="L39" s="145"/>
      <c r="M39" s="145"/>
      <c r="N39" s="145"/>
      <c r="O39" s="144"/>
    </row>
    <row r="40" spans="1:15" ht="43.95" customHeight="1">
      <c r="A40" s="145"/>
      <c r="B40" s="145"/>
      <c r="C40" s="145"/>
      <c r="D40" s="145"/>
      <c r="E40" s="145"/>
      <c r="F40" s="145"/>
      <c r="G40" s="145"/>
      <c r="H40" s="145"/>
      <c r="I40" s="145"/>
      <c r="J40" s="145"/>
      <c r="K40" s="145"/>
      <c r="L40" s="145"/>
      <c r="M40" s="145"/>
      <c r="N40" s="145"/>
      <c r="O40" s="144"/>
    </row>
    <row r="41" spans="1:15" ht="159" customHeight="1">
      <c r="A41" s="145"/>
      <c r="B41" s="145"/>
      <c r="C41" s="145"/>
      <c r="D41" s="145"/>
      <c r="E41" s="145"/>
      <c r="F41" s="145"/>
      <c r="G41" s="145"/>
      <c r="H41" s="145"/>
      <c r="I41" s="145"/>
      <c r="J41" s="145"/>
      <c r="K41" s="145"/>
      <c r="L41" s="145"/>
      <c r="M41" s="145"/>
      <c r="N41" s="145"/>
      <c r="O41" s="144"/>
    </row>
    <row r="42" spans="1:15" ht="42" customHeight="1">
      <c r="A42" s="90"/>
      <c r="B42" s="90"/>
      <c r="C42" s="90"/>
      <c r="D42" s="90"/>
      <c r="E42" s="90"/>
      <c r="F42" s="90"/>
      <c r="G42" s="90"/>
      <c r="H42" s="90"/>
      <c r="I42" s="90"/>
      <c r="J42" s="90"/>
      <c r="K42" s="90"/>
      <c r="L42" s="90"/>
      <c r="M42" s="90"/>
      <c r="N42" s="90"/>
    </row>
    <row r="43" spans="1:15">
      <c r="A43" s="90"/>
      <c r="B43" s="90"/>
      <c r="C43" s="90"/>
      <c r="D43" s="90"/>
      <c r="E43" s="90"/>
      <c r="F43" s="90"/>
      <c r="G43" s="90"/>
      <c r="H43" s="90"/>
      <c r="I43" s="90"/>
      <c r="J43" s="90"/>
      <c r="K43" s="90"/>
      <c r="L43" s="90"/>
      <c r="M43" s="90"/>
      <c r="N43" s="90"/>
    </row>
    <row r="44" spans="1:15">
      <c r="A44" s="90"/>
      <c r="B44" s="90"/>
      <c r="C44" s="90"/>
      <c r="D44" s="90"/>
      <c r="E44" s="90"/>
      <c r="F44" s="90"/>
      <c r="G44" s="90"/>
      <c r="H44" s="90"/>
      <c r="I44" s="90"/>
      <c r="J44" s="90"/>
      <c r="K44" s="90"/>
      <c r="L44" s="90"/>
      <c r="M44" s="90"/>
      <c r="N44" s="90"/>
    </row>
  </sheetData>
  <mergeCells count="27">
    <mergeCell ref="F20:G21"/>
    <mergeCell ref="A17:C17"/>
    <mergeCell ref="I17:K17"/>
    <mergeCell ref="I20:K20"/>
    <mergeCell ref="N20:O20"/>
    <mergeCell ref="I21:K21"/>
    <mergeCell ref="A3:O4"/>
    <mergeCell ref="A5:D5"/>
    <mergeCell ref="E5:G5"/>
    <mergeCell ref="V2:AB4"/>
    <mergeCell ref="V5:AB9"/>
    <mergeCell ref="A27:O32"/>
    <mergeCell ref="A7:G7"/>
    <mergeCell ref="I7:O7"/>
    <mergeCell ref="V10:AB12"/>
    <mergeCell ref="A8:G8"/>
    <mergeCell ref="I8:O8"/>
    <mergeCell ref="F10:G10"/>
    <mergeCell ref="N10:O10"/>
    <mergeCell ref="V13:AB16"/>
    <mergeCell ref="F11:G12"/>
    <mergeCell ref="N11:O12"/>
    <mergeCell ref="F13:G14"/>
    <mergeCell ref="N13:O14"/>
    <mergeCell ref="V17:AB20"/>
    <mergeCell ref="F15:G16"/>
    <mergeCell ref="N15:O16"/>
  </mergeCells>
  <conditionalFormatting sqref="F22">
    <cfRule type="expression" dxfId="5" priority="4">
      <formula>ROUND(D13,1)&gt;=24.8</formula>
    </cfRule>
  </conditionalFormatting>
  <conditionalFormatting sqref="N22">
    <cfRule type="expression" dxfId="4" priority="2">
      <formula>ROUND(L13,1)&gt;=20.8</formula>
    </cfRule>
  </conditionalFormatting>
  <dataValidations count="1">
    <dataValidation type="decimal" operator="lessThanOrEqual" allowBlank="1" showInputMessage="1" showErrorMessage="1" error="If upstream ambient temperature is above 25.0 degrees C, enter 25C." sqref="D13" xr:uid="{00000000-0002-0000-0800-000000000000}">
      <formula1>25</formula1>
    </dataValidation>
  </dataValidations>
  <pageMargins left="0.75" right="0.75" top="1" bottom="1" header="0.5" footer="0.5"/>
  <pageSetup scale="78" orientation="landscape" r:id="rId1"/>
  <headerFooter alignWithMargins="0"/>
  <drawing r:id="rId2"/>
  <legacyDrawing r:id="rId3"/>
  <oleObjects>
    <mc:AlternateContent xmlns:mc="http://schemas.openxmlformats.org/markup-compatibility/2006">
      <mc:Choice Requires="x14">
        <oleObject progId="Equation.3" shapeId="28673" r:id="rId4">
          <objectPr defaultSize="0" r:id="rId5">
            <anchor moveWithCells="1">
              <from>
                <xdr:col>16</xdr:col>
                <xdr:colOff>449580</xdr:colOff>
                <xdr:row>10</xdr:row>
                <xdr:rowOff>121920</xdr:rowOff>
              </from>
              <to>
                <xdr:col>19</xdr:col>
                <xdr:colOff>617220</xdr:colOff>
                <xdr:row>14</xdr:row>
                <xdr:rowOff>60960</xdr:rowOff>
              </to>
            </anchor>
          </objectPr>
        </oleObject>
      </mc:Choice>
      <mc:Fallback>
        <oleObject progId="Equation.3" shapeId="28673" r:id="rId4"/>
      </mc:Fallback>
    </mc:AlternateContent>
    <mc:AlternateContent xmlns:mc="http://schemas.openxmlformats.org/markup-compatibility/2006">
      <mc:Choice Requires="x14">
        <oleObject progId="Equation.3" shapeId="28674" r:id="rId6">
          <objectPr defaultSize="0" r:id="rId7">
            <anchor moveWithCells="1">
              <from>
                <xdr:col>16</xdr:col>
                <xdr:colOff>419100</xdr:colOff>
                <xdr:row>16</xdr:row>
                <xdr:rowOff>0</xdr:rowOff>
              </from>
              <to>
                <xdr:col>19</xdr:col>
                <xdr:colOff>754380</xdr:colOff>
                <xdr:row>18</xdr:row>
                <xdr:rowOff>60960</xdr:rowOff>
              </to>
            </anchor>
          </objectPr>
        </oleObject>
      </mc:Choice>
      <mc:Fallback>
        <oleObject progId="Equation.3" shapeId="28674" r:id="rId6"/>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C8800C0FDBD74BB7EF83F539002170" ma:contentTypeVersion="34" ma:contentTypeDescription="Create a new document." ma:contentTypeScope="" ma:versionID="8d568318bbac80ef1be5d1e468190373">
  <xsd:schema xmlns:xsd="http://www.w3.org/2001/XMLSchema" xmlns:xs="http://www.w3.org/2001/XMLSchema" xmlns:p="http://schemas.microsoft.com/office/2006/metadata/properties" xmlns:ns1="http://schemas.microsoft.com/sharepoint/v3" xmlns:ns2="a1a0681f-cb63-4b8d-afdc-dedbdb8d1bfa" xmlns:ns3="c90e9d8d-db18-49dc-a3f3-48f2701f1e15" targetNamespace="http://schemas.microsoft.com/office/2006/metadata/properties" ma:root="true" ma:fieldsID="3036cc11953f4f299984ade8d32a8c18" ns1:_="" ns2:_="" ns3:_="">
    <xsd:import namespace="http://schemas.microsoft.com/sharepoint/v3"/>
    <xsd:import namespace="a1a0681f-cb63-4b8d-afdc-dedbdb8d1bfa"/>
    <xsd:import namespace="c90e9d8d-db18-49dc-a3f3-48f2701f1e15"/>
    <xsd:element name="properties">
      <xsd:complexType>
        <xsd:sequence>
          <xsd:element name="documentManagement">
            <xsd:complexType>
              <xsd:all>
                <xsd:element ref="ns1:PublishingStartDate" minOccurs="0"/>
                <xsd:element ref="ns1:PublishingExpirationDate" minOccurs="0"/>
                <xsd:element ref="ns2:SharedWithUsers" minOccurs="0"/>
                <xsd:element ref="ns3:Document_x0020_Description" minOccurs="0"/>
                <xsd:element ref="ns3:Permit_x0020_Type" minOccurs="0"/>
                <xsd:element ref="ns3:Program" minOccurs="0"/>
                <xsd:element ref="ns3:Tags" minOccurs="0"/>
                <xsd:element ref="ns3:Ser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a0681f-cb63-4b8d-afdc-dedbdb8d1b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0e9d8d-db18-49dc-a3f3-48f2701f1e15" elementFormDefault="qualified">
    <xsd:import namespace="http://schemas.microsoft.com/office/2006/documentManagement/types"/>
    <xsd:import namespace="http://schemas.microsoft.com/office/infopath/2007/PartnerControls"/>
    <xsd:element name="Document_x0020_Description" ma:index="11" nillable="true" ma:displayName="Document Description" ma:internalName="Document_x0020_Description" ma:readOnly="false">
      <xsd:simpleType>
        <xsd:restriction base="dms:Note">
          <xsd:maxLength value="255"/>
        </xsd:restriction>
      </xsd:simpleType>
    </xsd:element>
    <xsd:element name="Permit_x0020_Type" ma:index="12" nillable="true" ma:displayName="Permit Type" ma:default="Misc." ma:format="Dropdown" ma:internalName="Permit_x0020_Type" ma:readOnly="false">
      <xsd:simpleType>
        <xsd:restriction base="dms:Choice">
          <xsd:enumeration value="Misc."/>
          <xsd:enumeration value="Permitted Facility"/>
          <xsd:enumeration value="Basic ACDP"/>
          <xsd:enumeration value="General ACDP"/>
          <xsd:enumeration value="Simple, Standard and Constr ACDP"/>
          <xsd:enumeration value="Title V"/>
          <xsd:enumeration value="CAO ACDP"/>
          <xsd:enumeration value="Hazardous Waste"/>
          <xsd:enumeration value="401 Hydro Power"/>
          <xsd:enumeration value="Solid Waste"/>
          <xsd:enumeration value="Graywater"/>
          <xsd:enumeration value="MS4"/>
          <xsd:enumeration value="Mining"/>
          <xsd:enumeration value="NPDES"/>
          <xsd:enumeration value="Stormwater"/>
          <xsd:enumeration value="Wastewater"/>
          <xsd:enumeration value="WPCF"/>
        </xsd:restriction>
      </xsd:simpleType>
    </xsd:element>
    <xsd:element name="Program" ma:index="13" nillable="true" ma:displayName="Programs/Projects" ma:default="Select..." ma:format="Dropdown" ma:internalName="Program0" ma:readOnly="false">
      <xsd:simpleType>
        <xsd:union memberTypes="dms:Text">
          <xsd:simpleType>
            <xsd:restriction base="dms:Choice">
              <xsd:enumeration value="Select..."/>
              <xsd:enumeration value="AQ Monitoring"/>
              <xsd:enumeration value="AQ Permitting"/>
              <xsd:enumeration value="Air Toxics"/>
              <xsd:enumeration value="Asbestos"/>
              <xsd:enumeration value="Ballast Water"/>
              <xsd:enumeration value="Biosolids"/>
              <xsd:enumeration value="Brownfields"/>
              <xsd:enumeration value="Burning"/>
              <xsd:enumeration value="Clean Fuels"/>
              <xsd:enumeration value="CWSRF"/>
              <xsd:enumeration value="Compliance and Enforcement"/>
              <xsd:enumeration value="Composting"/>
              <xsd:enumeration value="Conversion Technology"/>
              <xsd:enumeration value="Disposal"/>
              <xsd:enumeration value="Drinking Water Protection"/>
              <xsd:enumeration value="Dry Cleaners"/>
              <xsd:enumeration value="E-Cycles"/>
              <xsd:enumeration value="Emergency Response"/>
              <xsd:enumeration value="ECO"/>
              <xsd:enumeration value="Environmental Cleanup"/>
              <xsd:enumeration value="Food Waste"/>
              <xsd:enumeration value="Gasoline Vapor Recovery"/>
              <xsd:enumeration value="Green Building"/>
              <xsd:enumeration value="GHG"/>
              <xsd:enumeration value="Groundwater"/>
              <xsd:enumeration value="Hazardous Waste"/>
              <xsd:enumeration value="Heat Smart"/>
              <xsd:enumeration value="HOT"/>
              <xsd:enumeration value="Household Hazardous Waste"/>
              <xsd:enumeration value="Industrial Pretreatment"/>
              <xsd:enumeration value="Infectious Waste"/>
              <xsd:enumeration value="LUST"/>
              <xsd:enumeration value="Materials Management"/>
              <xsd:enumeration value="Mercury"/>
              <xsd:enumeration value="Nonpoint Source"/>
              <xsd:enumeration value="Nuisance Odor"/>
              <xsd:enumeration value="Onsite Septic"/>
              <xsd:enumeration value="Clean Diesel"/>
              <xsd:enumeration value="Clean Fuels"/>
              <xsd:enumeration value="E-Cycles"/>
              <xsd:enumeration value="LEV"/>
              <xsd:enumeration value="Paint"/>
              <xsd:enumeration value="Pesticide Stewardship"/>
              <xsd:enumeration value="Product Stewardship"/>
              <xsd:enumeration value="PPA"/>
              <xsd:enumeration value="Toxics Reduction"/>
              <xsd:enumeration value="Regional Solutions"/>
              <xsd:enumeration value="Section 401 Hydropower"/>
              <xsd:enumeration value="Section 401 Removal and Fill"/>
              <xsd:enumeration value="Site Assessment"/>
              <xsd:enumeration value="Small Business Assistance"/>
              <xsd:enumeration value="Solid Waste Disposal"/>
              <xsd:enumeration value="Solid Waste Permits"/>
              <xsd:enumeration value="Supplemental Environmental Projects"/>
              <xsd:enumeration value="Tanks Program"/>
              <xsd:enumeration value="TMDL"/>
              <xsd:enumeration value="Tribal Relations"/>
              <xsd:enumeration value="UIC"/>
              <xsd:enumeration value="Universal Waste"/>
              <xsd:enumeration value="UST"/>
              <xsd:enumeration value="VIP"/>
              <xsd:enumeration value="Waste Prevention and Reuse"/>
              <xsd:enumeration value="Waste Recovery"/>
              <xsd:enumeration value="Wastewater Operator Certification"/>
              <xsd:enumeration value="WQ Assessment"/>
              <xsd:enumeration value="WQ Credit Trading"/>
              <xsd:enumeration value="WQ Monitoring"/>
              <xsd:enumeration value="WQ Permits"/>
              <xsd:enumeration value="WQ Standards"/>
              <xsd:enumeration value="WQ Toxics Monitoring"/>
              <xsd:enumeration value="Water Reuse"/>
              <xsd:enumeration value="Wood Stoves"/>
              <xsd:enumeration value="Columbia Slough"/>
              <xsd:enumeration value="NoPo Odor"/>
              <xsd:enumeration value="Jordan Cove"/>
              <xsd:enumeration value="Portland Harbor"/>
              <xsd:enumeration value="Columbia Pacific Bio-Refinery"/>
              <xsd:enumeration value="AmeriTies"/>
              <xsd:enumeration value="Ashland Railroad"/>
              <xsd:enumeration value="Bullseye Glass"/>
              <xsd:enumeration value="Coyote Island"/>
              <xsd:enumeration value="Daimler Trucks"/>
              <xsd:enumeration value="Gasoline Terminals NW Portland"/>
              <xsd:enumeration value="Grimm's Fuel"/>
              <xsd:enumeration value="Hollingsworth &amp; Vose"/>
              <xsd:enumeration value="Intel"/>
              <xsd:enumeration value="PGE Boardman"/>
              <xsd:enumeration value="Precision Castparts"/>
              <xsd:enumeration value="Riverbend Landfill"/>
              <xsd:enumeration value="Umatilla Chemical Depot"/>
              <xsd:enumeration value="Uroboros Glass"/>
              <xsd:enumeration value="VW"/>
              <xsd:enumeration value="Greenhouse Gas/Climate"/>
            </xsd:restriction>
          </xsd:simpleType>
        </xsd:union>
      </xsd:simpleType>
    </xsd:element>
    <xsd:element name="Tags" ma:index="14" nillable="true" ma:displayName="Tags" ma:internalName="Tags" ma:readOnly="false">
      <xsd:simpleType>
        <xsd:restriction base="dms:Text">
          <xsd:maxLength value="255"/>
        </xsd:restriction>
      </xsd:simpleType>
    </xsd:element>
    <xsd:element name="Series" ma:index="15" nillable="true" ma:displayName="Series" ma:description="For ACDP and TV permits" ma:format="Dropdown" ma:internalName="Series" ma:readOnly="false">
      <xsd:simpleType>
        <xsd:restriction base="dms:Choice">
          <xsd:enumeration value="Administrative Forms (series AQ100)"/>
          <xsd:enumeration value="Administrative and General Facility Information (Series AP100)"/>
          <xsd:enumeration value="Cleaner Air Oregon (Series 500)"/>
          <xsd:enumeration value="Device and Equipment Forms (Series 200)"/>
          <xsd:enumeration value="Pollution Prevention and Control Devices (Series 300)"/>
          <xsd:enumeration value="Emissions Forms (Series 400)"/>
          <xsd:enumeration value="Applicable Requirements (Series AR400)"/>
          <xsd:enumeration value="Emission Factors (Series EF)"/>
          <xsd:enumeration value="Emissions Data (Series ED600)"/>
          <xsd:enumeration value="Emissions Unit Summary (Series EU500)"/>
          <xsd:enumeration value="Facility Device/Process Description (Series DV200)"/>
          <xsd:enumeration value="Miscellaneous (Series MF800)"/>
          <xsd:enumeration value="Modification Forms (Series MD900)"/>
          <xsd:enumeration value="Monitoring and Testing (Series CP700)"/>
          <xsd:enumeration value="Pollution Control Device Description (Series CD30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Tags xmlns="c90e9d8d-db18-49dc-a3f3-48f2701f1e15" xsi:nil="true"/>
    <Permit_x0020_Type xmlns="c90e9d8d-db18-49dc-a3f3-48f2701f1e15">Misc.</Permit_x0020_Type>
    <Document_x0020_Description xmlns="c90e9d8d-db18-49dc-a3f3-48f2701f1e15" xsi:nil="true"/>
    <Program xmlns="c90e9d8d-db18-49dc-a3f3-48f2701f1e15">Select...</Program>
    <Series xmlns="c90e9d8d-db18-49dc-a3f3-48f2701f1e1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F3F23-3A23-4D0E-9175-CDC8F20357B3}"/>
</file>

<file path=customXml/itemProps2.xml><?xml version="1.0" encoding="utf-8"?>
<ds:datastoreItem xmlns:ds="http://schemas.openxmlformats.org/officeDocument/2006/customXml" ds:itemID="{C6490812-DA5A-4739-A518-472BCDB532A2}">
  <ds:schemaRefs>
    <ds:schemaRef ds:uri="http://schemas.microsoft.com/office/2006/metadata/properties"/>
    <ds:schemaRef ds:uri="http://schemas.microsoft.com/office/infopath/2007/PartnerControls"/>
    <ds:schemaRef ds:uri="3f71e46e-dbdb-4936-a808-49fb891fc3e2"/>
    <ds:schemaRef ds:uri="6076d197-b432-4a89-8b9d-b97676e775aa"/>
  </ds:schemaRefs>
</ds:datastoreItem>
</file>

<file path=customXml/itemProps3.xml><?xml version="1.0" encoding="utf-8"?>
<ds:datastoreItem xmlns:ds="http://schemas.openxmlformats.org/officeDocument/2006/customXml" ds:itemID="{5DCCBB98-75E5-4702-833A-1FBCE0BB10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11</vt:i4>
      </vt:variant>
    </vt:vector>
  </HeadingPairs>
  <TitlesOfParts>
    <vt:vector size="29" baseType="lpstr">
      <vt:lpstr>Title Page</vt:lpstr>
      <vt:lpstr>Temp. Criteria Instructions</vt:lpstr>
      <vt:lpstr>1.Pre-TMDL HUA</vt:lpstr>
      <vt:lpstr>2. Numeric Criteria RPA</vt:lpstr>
      <vt:lpstr>3.Cold Water Protection Summer</vt:lpstr>
      <vt:lpstr>4.Cold Water Protection Spawn</vt:lpstr>
      <vt:lpstr>5. Oceans-Bays-Lakes</vt:lpstr>
      <vt:lpstr>6.Thermal Plumes Instructions</vt:lpstr>
      <vt:lpstr>6a.Thermal Plumes (parts A&amp;B)</vt:lpstr>
      <vt:lpstr>6b.Thermal Plumes (parts C&amp;D)</vt:lpstr>
      <vt:lpstr>5.Thermal Plume (Old)</vt:lpstr>
      <vt:lpstr>7. Winter, No Spawning (Old)</vt:lpstr>
      <vt:lpstr>7. TMDL - Willamette Bubble</vt:lpstr>
      <vt:lpstr>8. TMDL - Willamette Tributary</vt:lpstr>
      <vt:lpstr>ETL Criteria Conversion</vt:lpstr>
      <vt:lpstr>Eulachon</vt:lpstr>
      <vt:lpstr>Example Permits</vt:lpstr>
      <vt:lpstr>Version Notes</vt:lpstr>
      <vt:lpstr>'1.Pre-TMDL HUA'!Print_Area</vt:lpstr>
      <vt:lpstr>'2. Numeric Criteria RPA'!Print_Area</vt:lpstr>
      <vt:lpstr>'3.Cold Water Protection Summer'!Print_Area</vt:lpstr>
      <vt:lpstr>'4.Cold Water Protection Spawn'!Print_Area</vt:lpstr>
      <vt:lpstr>'5. Oceans-Bays-Lakes'!Print_Area</vt:lpstr>
      <vt:lpstr>'5.Thermal Plume (Old)'!Print_Area</vt:lpstr>
      <vt:lpstr>'6a.Thermal Plumes (parts A&amp;B)'!Print_Area</vt:lpstr>
      <vt:lpstr>'6b.Thermal Plumes (parts C&amp;D)'!Print_Area</vt:lpstr>
      <vt:lpstr>'7. TMDL - Willamette Bubble'!Print_Area</vt:lpstr>
      <vt:lpstr>'7. Winter, No Spawning (Old)'!Print_Area</vt:lpstr>
      <vt:lpstr>'8. TMDL - Willamette Tributary'!Print_Area</vt:lpstr>
    </vt:vector>
  </TitlesOfParts>
  <Manager/>
  <Company>Department of Environmental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Reasonable Potential Analysis for Temperature</dc:title>
  <dc:subject/>
  <dc:creator>Bobbi Lindberg</dc:creator>
  <cp:keywords/>
  <dc:description/>
  <cp:lastModifiedBy>SIMPSON Jason * DEQ</cp:lastModifiedBy>
  <cp:revision/>
  <dcterms:created xsi:type="dcterms:W3CDTF">2004-01-21T16:38:35Z</dcterms:created>
  <dcterms:modified xsi:type="dcterms:W3CDTF">2024-11-12T19:40:23Z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0x0101009CC8800C0FDBD74BB7EF83F539002170</vt:lpwstr>
  </property>
  <property fmtid="{D5CDD505-2E9C-101B-9397-08002B2CF9AE}" pid="3" name="MSIP_Label_db79d039-fcd0-4045-9c78-4cfb2eba0904_Enabled">
    <vt:lpwstr>true</vt:lpwstr>
  </property>
  <property fmtid="{D5CDD505-2E9C-101B-9397-08002B2CF9AE}" pid="4" name="MSIP_Label_db79d039-fcd0-4045-9c78-4cfb2eba0904_SetDate">
    <vt:lpwstr>2023-10-17T21:04:23Z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825f35bb-62cc-4df8-953f-4bec00abe457</vt:lpwstr>
  </property>
  <property fmtid="{D5CDD505-2E9C-101B-9397-08002B2CF9AE}" pid="9" name="MSIP_Label_db79d039-fcd0-4045-9c78-4cfb2eba0904_ContentBits">
    <vt:lpwstr>0</vt:lpwstr>
  </property>
</Properties>
</file>